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1340" windowHeight="7635" activeTab="0"/>
  </bookViews>
  <sheets>
    <sheet name="Лист1" sheetId="1" r:id="rId1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<sst xmlns="http://schemas.openxmlformats.org/spreadsheetml/2006/main" count="117" uniqueCount="116">
  <si>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</si>
  <si>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</si>
  <si>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</si>
  <si>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</si>
  <si>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</si>
  <si>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</si>
  <si>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</si>
  <si>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</si>
  <si>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</si>
  <si>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</si>
  <si>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</si>
  <si>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</si>
  <si>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</si>
  <si>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</si>
  <si>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</si>
  <si>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</si>
  <si>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</si>
  <si>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</si>
  <si>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</si>
  <si>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</si>
  <si>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</si>
  <si>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</si>
  <si>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</si>
  <si>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</si>
  <si>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</si>
  <si>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</si>
  <si>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</si>
  <si>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</si>
  <si>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</si>
  <si>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</si>
  <si>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</si>
  <si>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</si>
  <si>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</si>
  <si>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</si>
  <si>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1001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</si>
  <si>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</si>
  <si>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</si>
  <si>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</si>
  <si>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</si>
  <si>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</si>
  <si>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</si>
  <si>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</si>
  <si>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</si>
  <si>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</si>
  <si>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</si>
  <si>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</si>
  <si>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</si>
  <si>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</si>
  <si>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</si>
  <si>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</si>
  <si>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</si>
  <si>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</si>
  <si>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</si>
  <si>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</si>
  <si>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</si>
  <si>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</si>
  <si>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</si>
  <si>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</si>
  <si>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</si>
  <si>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</si>
  <si>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</si>
  <si>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</si>
  <si>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</si>
  <si>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</si>
  <si>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</si>
  <si>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</si>
  <si>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</si>
  <si>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</si>
  <si>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</si>
  <si>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</si>
  <si>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</si>
  <si>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</si>
  <si>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</si>
  <si>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</si>
  <si>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Другие вопросы в области социальной политики</t>
  </si>
  <si>
    <t>Физическая культура и спорт</t>
  </si>
  <si>
    <t>1100</t>
  </si>
  <si>
    <t>Сельское хозяйство</t>
  </si>
  <si>
    <t>0405</t>
  </si>
  <si>
    <t>Условно утвержденные расходы</t>
  </si>
  <si>
    <t>Дополнительное образование</t>
  </si>
  <si>
    <t>0703</t>
  </si>
  <si>
    <t>0105</t>
  </si>
  <si>
    <t>Судебная система</t>
  </si>
  <si>
    <t>Приложение № 4                                                                        к Решению Большеулуйского районного Совета депутатов   от   00.00.2019          № 00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</si>
  <si>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</si>
  <si>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</si>
  <si>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</si>
  <si>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</si>
  <si>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1402</t>
  </si>
  <si>
    <t>Иные дотации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</si>
  <si>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</si>
  <si>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</si>
  <si>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</si>
  <si>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</si>
  <si>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1403</t>
  </si>
  <si>
    <t>Прочие межбюджетные трансферты общего характера</t>
  </si>
  <si>
    <t>Сумма 2024 год</t>
  </si>
  <si>
    <t>Сумма 2025 год</t>
  </si>
  <si>
    <t>0605</t>
  </si>
  <si>
    <t>Другие вопросы в области охраны окружиющей среды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</si>
  <si>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2024 год и  плановый период 2025 - 2026 годов</t>
  </si>
  <si>
    <t>Сумма 2026 год</t>
  </si>
  <si>
    <t>разница 2023/2022</t>
  </si>
  <si>
    <t>Приложение № 4  к Решению Большеулуйского районного Совета депутатов         от     12.12.2023     №  133</t>
  </si>
  <si>
    <t>Обеспечение пожарной безопасности</t>
  </si>
  <si>
    <t>0310</t>
  </si>
  <si>
    <t>0410</t>
  </si>
  <si>
    <t>Связь и информатика</t>
  </si>
  <si>
    <t>0503</t>
  </si>
  <si>
    <t>Благоустройство</t>
  </si>
  <si>
    <t>0900</t>
  </si>
  <si>
    <t>0909</t>
  </si>
  <si>
    <t>Здравоохранение</t>
  </si>
  <si>
    <t>Другие вопросы в области здравоохранения</t>
  </si>
  <si>
    <t>Приложение № 4  к Решению Большеулуйского районного Совета депутатов         от     05.07.2024     №  167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</si>
</sst>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176" fontId="5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top" wrapText="1"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quotePrefix="1">
      <alignment horizontal="left" vertical="top" wrapText="1"/>
    </xf>
    <xf numFmtId="2" fontId="7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78" fontId="5" fillId="0" borderId="0" xfId="0" applyNumberFormat="1" applyFont="1" applyFill="1" applyBorder="1" applyAlignment="1">
      <alignment horizontal="right" vertical="top" wrapText="1"/>
    </xf>
    <xf numFmtId="176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4" fontId="1" fillId="0" borderId="0" xfId="0" applyNumberFormat="1" applyFont="1" applyFill="1" applyAlignment="1">
      <alignment horizontal="left" wrapText="1" shrinkToFit="1"/>
    </xf>
    <xf numFmtId="4" fontId="1" fillId="0" borderId="0" xfId="0" applyNumberFormat="1" applyFont="1" applyFill="1" applyAlignment="1">
      <alignment vertical="center" wrapText="1" shrinkToFit="1"/>
    </xf>
    <xf numFmtId="4" fontId="1" fillId="0" borderId="0" xfId="0" applyNumberFormat="1" applyFont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view="pageBreakPreview" zoomScaleSheetLayoutView="100" zoomScalePageLayoutView="0" workbookViewId="0" topLeftCell="A4">
      <selection activeCell="D4" sqref="D4:F4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  <col min="7" max="7" width="0.12890625" style="0" customWidth="1"/>
  </cols>
  <sheetData>
    <row r="1" spans="1:6" s="1" customFormat="1" ht="12" customHeight="1" hidden="1">
      <c r="A1" s="2"/>
      <c r="B1" s="3"/>
      <c r="C1" s="4"/>
      <c r="D1" s="50" t="s">
        <v>84</v>
      </c>
      <c r="E1" s="51"/>
      <c r="F1" s="51"/>
    </row>
    <row r="2" spans="1:6" s="1" customFormat="1" ht="12" customHeight="1" hidden="1">
      <c r="A2" s="2"/>
      <c r="B2" s="5"/>
      <c r="C2" s="4"/>
      <c r="D2" s="50" t="s">
        <v>84</v>
      </c>
      <c r="E2" s="51"/>
      <c r="F2" s="51"/>
    </row>
    <row r="3" spans="1:6" s="1" customFormat="1" ht="12.75" hidden="1">
      <c r="A3" s="2"/>
      <c r="B3" s="5"/>
      <c r="C3" s="4"/>
      <c r="D3" s="25"/>
      <c r="E3" s="25"/>
      <c r="F3" s="25"/>
    </row>
    <row r="4" spans="1:6" s="1" customFormat="1" ht="41.25" customHeight="1">
      <c r="A4" s="2"/>
      <c r="B4" s="5"/>
      <c r="C4" s="4"/>
      <c r="D4" s="49" t="s">
        <v>115</v>
      </c>
      <c r="E4" s="49"/>
      <c r="F4" s="49"/>
    </row>
    <row r="5" spans="1:6" s="1" customFormat="1" ht="38.25" customHeight="1">
      <c r="A5" s="2"/>
      <c r="B5" s="5"/>
      <c r="C5" s="4"/>
      <c r="D5" s="49" t="s">
        <v>104</v>
      </c>
      <c r="E5" s="49"/>
      <c r="F5" s="49"/>
    </row>
    <row r="6" spans="1:6" s="1" customFormat="1" ht="35.25" customHeight="1">
      <c r="A6" s="6"/>
      <c r="B6" s="46" t="s">
        <v>101</v>
      </c>
      <c r="C6" s="47"/>
      <c r="D6" s="47"/>
      <c r="E6" s="48"/>
      <c r="F6" s="48"/>
    </row>
    <row r="7" spans="1:6" s="1" customFormat="1" ht="20.25" customHeight="1">
      <c r="A7" s="2"/>
      <c r="B7" s="3"/>
      <c r="D7" s="12"/>
      <c r="E7" s="56" t="s">
        <v>52</v>
      </c>
      <c r="F7" s="57"/>
    </row>
    <row r="8" spans="1:7" s="15" customFormat="1" ht="15.75" customHeight="1">
      <c r="A8" s="52" t="s">
        <v>39</v>
      </c>
      <c r="B8" s="53" t="s">
        <v>40</v>
      </c>
      <c r="C8" s="37" t="s">
        <v>1</v>
      </c>
      <c r="D8" s="35" t="s">
        <v>97</v>
      </c>
      <c r="E8" s="38" t="s">
        <v>98</v>
      </c>
      <c r="F8" s="53" t="s">
        <v>102</v>
      </c>
      <c r="G8" s="45" t="s">
        <v>103</v>
      </c>
    </row>
    <row r="9" spans="1:7" s="15" customFormat="1" ht="15.75">
      <c r="A9" s="52"/>
      <c r="B9" s="53"/>
      <c r="C9" s="37" t="s">
        <v>2</v>
      </c>
      <c r="D9" s="36"/>
      <c r="E9" s="39"/>
      <c r="F9" s="53"/>
      <c r="G9" s="45"/>
    </row>
    <row r="10" spans="1:6" s="15" customFormat="1" ht="15.75">
      <c r="A10" s="16">
        <v>1</v>
      </c>
      <c r="B10" s="14">
        <v>2</v>
      </c>
      <c r="C10" s="14">
        <v>3</v>
      </c>
      <c r="D10" s="36">
        <v>4</v>
      </c>
      <c r="E10" s="14">
        <v>5</v>
      </c>
      <c r="F10" s="14">
        <v>6</v>
      </c>
    </row>
    <row r="11" spans="1:6" s="19" customFormat="1" ht="15.75">
      <c r="A11" s="34">
        <v>1</v>
      </c>
      <c r="B11" s="17" t="s">
        <v>3</v>
      </c>
      <c r="C11" s="18" t="s">
        <v>12</v>
      </c>
      <c r="D11" s="23">
        <f>SUM(D12:D18)</f>
        <v>93798</v>
      </c>
      <c r="E11" s="23">
        <f>SUM(E12:E18)</f>
        <v>80901.1</v>
      </c>
      <c r="F11" s="23">
        <f>SUM(F12:F18)</f>
        <v>80900.6</v>
      </c>
    </row>
    <row r="12" spans="1:7" s="7" customFormat="1" ht="31.5">
      <c r="A12" s="8">
        <v>2</v>
      </c>
      <c r="B12" s="9" t="s">
        <v>72</v>
      </c>
      <c r="C12" s="10" t="s">
        <v>51</v>
      </c>
      <c r="D12" s="24">
        <v>2455.4</v>
      </c>
      <c r="E12" s="24">
        <v>2380.4</v>
      </c>
      <c r="F12" s="24">
        <v>2380.4</v>
      </c>
      <c r="G12" s="7">
        <f>D12/2160.6</f>
        <v>1.136443580486902</v>
      </c>
    </row>
    <row r="13" spans="1:7" s="7" customFormat="1" ht="47.25">
      <c r="A13" s="8">
        <v>3</v>
      </c>
      <c r="B13" s="9" t="s">
        <v>53</v>
      </c>
      <c r="C13" s="10" t="s">
        <v>13</v>
      </c>
      <c r="D13" s="24">
        <v>2982.5</v>
      </c>
      <c r="E13" s="24">
        <v>2799.5</v>
      </c>
      <c r="F13" s="24">
        <v>2799.5</v>
      </c>
      <c r="G13" s="7">
        <f>D13/2635.9</f>
        <v>1.1314920899882392</v>
      </c>
    </row>
    <row r="14" spans="1:7" s="7" customFormat="1" ht="31.5">
      <c r="A14" s="8">
        <v>4</v>
      </c>
      <c r="B14" s="9" t="s">
        <v>54</v>
      </c>
      <c r="C14" s="10" t="s">
        <v>14</v>
      </c>
      <c r="D14" s="24">
        <v>35597.5</v>
      </c>
      <c r="E14" s="24">
        <v>30192.5</v>
      </c>
      <c r="F14" s="24">
        <v>30192.5</v>
      </c>
      <c r="G14" s="24">
        <f>D14/30192.5</f>
        <v>1.17901796803842</v>
      </c>
    </row>
    <row r="15" spans="1:6" s="7" customFormat="1" ht="15.75">
      <c r="A15" s="8">
        <v>5</v>
      </c>
      <c r="B15" s="26" t="s">
        <v>83</v>
      </c>
      <c r="C15" s="10" t="s">
        <v>82</v>
      </c>
      <c r="D15" s="24">
        <v>0</v>
      </c>
      <c r="E15" s="24">
        <v>0.5</v>
      </c>
      <c r="F15" s="24">
        <v>0</v>
      </c>
    </row>
    <row r="16" spans="1:7" s="7" customFormat="1" ht="31.5">
      <c r="A16" s="8">
        <v>6</v>
      </c>
      <c r="B16" s="9" t="s">
        <v>55</v>
      </c>
      <c r="C16" s="10" t="s">
        <v>15</v>
      </c>
      <c r="D16" s="24">
        <v>14510.4</v>
      </c>
      <c r="E16" s="24">
        <v>13360.5</v>
      </c>
      <c r="F16" s="24">
        <v>13360.5</v>
      </c>
      <c r="G16" s="40">
        <f>D16/12953.6</f>
        <v>1.1201828063241106</v>
      </c>
    </row>
    <row r="17" spans="1:6" s="7" customFormat="1" ht="15.75">
      <c r="A17" s="34">
        <v>7</v>
      </c>
      <c r="B17" s="9" t="s">
        <v>16</v>
      </c>
      <c r="C17" s="10" t="s">
        <v>47</v>
      </c>
      <c r="D17" s="24">
        <v>3916.4</v>
      </c>
      <c r="E17" s="24">
        <v>100</v>
      </c>
      <c r="F17" s="24">
        <v>100</v>
      </c>
    </row>
    <row r="18" spans="1:7" s="7" customFormat="1" ht="15.75">
      <c r="A18" s="8">
        <v>8</v>
      </c>
      <c r="B18" s="9" t="s">
        <v>66</v>
      </c>
      <c r="C18" s="10" t="s">
        <v>67</v>
      </c>
      <c r="D18" s="24">
        <v>34335.8</v>
      </c>
      <c r="E18" s="24">
        <v>32067.7</v>
      </c>
      <c r="F18" s="24">
        <v>32067.7</v>
      </c>
      <c r="G18" s="40">
        <f>D18/32547.6</f>
        <v>1.0549410709238163</v>
      </c>
    </row>
    <row r="19" spans="1:6" s="19" customFormat="1" ht="15.75">
      <c r="A19" s="34">
        <v>9</v>
      </c>
      <c r="B19" s="17" t="s">
        <v>70</v>
      </c>
      <c r="C19" s="18" t="s">
        <v>68</v>
      </c>
      <c r="D19" s="23">
        <f>SUM(D20)</f>
        <v>1642.3</v>
      </c>
      <c r="E19" s="23">
        <f>SUM(E20)</f>
        <v>1473.6</v>
      </c>
      <c r="F19" s="23">
        <f>SUM(F20)</f>
        <v>0</v>
      </c>
    </row>
    <row r="20" spans="1:6" s="7" customFormat="1" ht="15.75">
      <c r="A20" s="8">
        <v>10</v>
      </c>
      <c r="B20" s="9" t="s">
        <v>71</v>
      </c>
      <c r="C20" s="10" t="s">
        <v>69</v>
      </c>
      <c r="D20" s="24">
        <v>1642.3</v>
      </c>
      <c r="E20" s="24">
        <v>1473.6</v>
      </c>
      <c r="F20" s="24">
        <v>0</v>
      </c>
    </row>
    <row r="21" spans="1:6" s="19" customFormat="1" ht="15.75">
      <c r="A21" s="34">
        <v>11</v>
      </c>
      <c r="B21" s="17" t="s">
        <v>44</v>
      </c>
      <c r="C21" s="18" t="s">
        <v>17</v>
      </c>
      <c r="D21" s="23">
        <f>SUM(D22:D24)</f>
        <v>6906.299999999999</v>
      </c>
      <c r="E21" s="23">
        <f>SUM(E22:E24)</f>
        <v>3965.3</v>
      </c>
      <c r="F21" s="23">
        <f>SUM(F22:F24)</f>
        <v>3965.3</v>
      </c>
    </row>
    <row r="22" spans="1:7" s="7" customFormat="1" ht="31.5">
      <c r="A22" s="8">
        <v>12</v>
      </c>
      <c r="B22" s="9" t="s">
        <v>58</v>
      </c>
      <c r="C22" s="10" t="s">
        <v>18</v>
      </c>
      <c r="D22" s="24">
        <v>5438.9</v>
      </c>
      <c r="E22" s="24">
        <v>3845.3</v>
      </c>
      <c r="F22" s="24">
        <v>3845.3</v>
      </c>
      <c r="G22" s="40">
        <f>D22/5720.2</f>
        <v>0.9508233977832943</v>
      </c>
    </row>
    <row r="23" spans="1:7" s="7" customFormat="1" ht="15.75">
      <c r="A23" s="8">
        <v>13</v>
      </c>
      <c r="B23" s="41" t="s">
        <v>105</v>
      </c>
      <c r="C23" s="10" t="s">
        <v>106</v>
      </c>
      <c r="D23" s="24">
        <v>1347.4</v>
      </c>
      <c r="E23" s="24">
        <v>0</v>
      </c>
      <c r="F23" s="24">
        <v>0</v>
      </c>
      <c r="G23" s="40"/>
    </row>
    <row r="24" spans="1:7" s="7" customFormat="1" ht="31.5">
      <c r="A24" s="8">
        <v>14</v>
      </c>
      <c r="B24" s="9" t="s">
        <v>48</v>
      </c>
      <c r="C24" s="10" t="s">
        <v>49</v>
      </c>
      <c r="D24" s="24">
        <v>120</v>
      </c>
      <c r="E24" s="24">
        <v>120</v>
      </c>
      <c r="F24" s="24">
        <v>120</v>
      </c>
      <c r="G24" s="40">
        <f>D24/80</f>
        <v>1.5</v>
      </c>
    </row>
    <row r="25" spans="1:6" s="19" customFormat="1" ht="15.75">
      <c r="A25" s="34">
        <v>15</v>
      </c>
      <c r="B25" s="17" t="s">
        <v>6</v>
      </c>
      <c r="C25" s="18" t="s">
        <v>19</v>
      </c>
      <c r="D25" s="23">
        <f>SUM(D26:D30)</f>
        <v>52089.4</v>
      </c>
      <c r="E25" s="23">
        <f>SUM(E26:E30)</f>
        <v>37099.1</v>
      </c>
      <c r="F25" s="23">
        <f>SUM(F26:F30)</f>
        <v>37099.1</v>
      </c>
    </row>
    <row r="26" spans="1:7" s="19" customFormat="1" ht="15.75">
      <c r="A26" s="8">
        <v>16</v>
      </c>
      <c r="B26" s="9" t="s">
        <v>77</v>
      </c>
      <c r="C26" s="10" t="s">
        <v>78</v>
      </c>
      <c r="D26" s="24">
        <v>3030.1</v>
      </c>
      <c r="E26" s="24">
        <v>2805.1</v>
      </c>
      <c r="F26" s="24">
        <v>2805.1</v>
      </c>
      <c r="G26" s="40">
        <f>D26/2717.5</f>
        <v>1.1150321987120515</v>
      </c>
    </row>
    <row r="27" spans="1:7" s="7" customFormat="1" ht="15.75">
      <c r="A27" s="8">
        <v>17</v>
      </c>
      <c r="B27" s="9" t="s">
        <v>20</v>
      </c>
      <c r="C27" s="10" t="s">
        <v>21</v>
      </c>
      <c r="D27" s="24">
        <v>32620.7</v>
      </c>
      <c r="E27" s="24">
        <v>30815.4</v>
      </c>
      <c r="F27" s="24">
        <v>30815.4</v>
      </c>
      <c r="G27" s="40">
        <f>D27/29348</f>
        <v>1.1115135614011176</v>
      </c>
    </row>
    <row r="28" spans="1:7" s="7" customFormat="1" ht="15.75">
      <c r="A28" s="8">
        <v>18</v>
      </c>
      <c r="B28" s="28" t="s">
        <v>86</v>
      </c>
      <c r="C28" s="10" t="s">
        <v>85</v>
      </c>
      <c r="D28" s="24">
        <v>2223.7</v>
      </c>
      <c r="E28" s="24">
        <v>2223.7</v>
      </c>
      <c r="F28" s="24">
        <v>2223.7</v>
      </c>
      <c r="G28" s="40">
        <f>D28/2117.8</f>
        <v>1.0500047218811972</v>
      </c>
    </row>
    <row r="29" spans="1:7" s="7" customFormat="1" ht="15.75">
      <c r="A29" s="8">
        <v>19</v>
      </c>
      <c r="B29" s="42" t="s">
        <v>108</v>
      </c>
      <c r="C29" s="10" t="s">
        <v>107</v>
      </c>
      <c r="D29" s="24">
        <v>12210</v>
      </c>
      <c r="E29" s="24">
        <v>0</v>
      </c>
      <c r="F29" s="24">
        <v>0</v>
      </c>
      <c r="G29" s="40"/>
    </row>
    <row r="30" spans="1:7" s="7" customFormat="1" ht="15.75">
      <c r="A30" s="8">
        <v>20</v>
      </c>
      <c r="B30" s="9" t="s">
        <v>41</v>
      </c>
      <c r="C30" s="10" t="s">
        <v>45</v>
      </c>
      <c r="D30" s="24">
        <v>2004.9</v>
      </c>
      <c r="E30" s="24">
        <v>1254.9</v>
      </c>
      <c r="F30" s="24">
        <v>1254.9</v>
      </c>
      <c r="G30" s="40">
        <f>D30/2209.8</f>
        <v>0.9072766766223187</v>
      </c>
    </row>
    <row r="31" spans="1:6" s="19" customFormat="1" ht="15.75">
      <c r="A31" s="34">
        <v>21</v>
      </c>
      <c r="B31" s="17" t="s">
        <v>7</v>
      </c>
      <c r="C31" s="18" t="s">
        <v>22</v>
      </c>
      <c r="D31" s="23">
        <f>D32+D34+D33</f>
        <v>135290.9</v>
      </c>
      <c r="E31" s="23">
        <f>E32+E34</f>
        <v>100156.40000000001</v>
      </c>
      <c r="F31" s="23">
        <f>F32+F34</f>
        <v>121867.6</v>
      </c>
    </row>
    <row r="32" spans="1:7" s="7" customFormat="1" ht="15.75">
      <c r="A32" s="8">
        <v>22</v>
      </c>
      <c r="B32" s="9" t="s">
        <v>8</v>
      </c>
      <c r="C32" s="10" t="s">
        <v>23</v>
      </c>
      <c r="D32" s="24">
        <v>4596.1</v>
      </c>
      <c r="E32" s="24">
        <v>2406.1</v>
      </c>
      <c r="F32" s="24">
        <v>2406.1</v>
      </c>
      <c r="G32" s="40">
        <f>D32/2225.2</f>
        <v>2.0654772604709692</v>
      </c>
    </row>
    <row r="33" spans="1:7" s="7" customFormat="1" ht="15.75">
      <c r="A33" s="8">
        <v>23</v>
      </c>
      <c r="B33" s="42" t="s">
        <v>110</v>
      </c>
      <c r="C33" s="10" t="s">
        <v>109</v>
      </c>
      <c r="D33" s="24">
        <v>3739.9</v>
      </c>
      <c r="E33" s="24">
        <v>0</v>
      </c>
      <c r="F33" s="24">
        <v>0</v>
      </c>
      <c r="G33" s="40"/>
    </row>
    <row r="34" spans="1:7" s="7" customFormat="1" ht="15.75">
      <c r="A34" s="8">
        <v>24</v>
      </c>
      <c r="B34" s="9" t="s">
        <v>24</v>
      </c>
      <c r="C34" s="10" t="s">
        <v>50</v>
      </c>
      <c r="D34" s="24">
        <v>126954.9</v>
      </c>
      <c r="E34" s="24">
        <v>97750.3</v>
      </c>
      <c r="F34" s="24">
        <v>119461.5</v>
      </c>
      <c r="G34" s="40">
        <f>D34/102821.7</f>
        <v>1.2347092102153534</v>
      </c>
    </row>
    <row r="35" spans="1:6" s="7" customFormat="1" ht="15.75">
      <c r="A35" s="34">
        <v>25</v>
      </c>
      <c r="B35" s="32" t="s">
        <v>94</v>
      </c>
      <c r="C35" s="18" t="s">
        <v>91</v>
      </c>
      <c r="D35" s="23">
        <f>SUM(D36:D37)</f>
        <v>3712.1</v>
      </c>
      <c r="E35" s="23">
        <f>SUM(E36:E37)</f>
        <v>494.8</v>
      </c>
      <c r="F35" s="23">
        <f>SUM(F36:F37)</f>
        <v>494.8</v>
      </c>
    </row>
    <row r="36" spans="1:7" s="7" customFormat="1" ht="15.75">
      <c r="A36" s="8">
        <v>26</v>
      </c>
      <c r="B36" s="28" t="s">
        <v>93</v>
      </c>
      <c r="C36" s="10" t="s">
        <v>92</v>
      </c>
      <c r="D36" s="24">
        <v>419</v>
      </c>
      <c r="E36" s="24">
        <v>403.3</v>
      </c>
      <c r="F36" s="24">
        <v>403.3</v>
      </c>
      <c r="G36" s="40">
        <f>D36/406.5</f>
        <v>1.030750307503075</v>
      </c>
    </row>
    <row r="37" spans="1:7" s="7" customFormat="1" ht="15.75">
      <c r="A37" s="8">
        <v>27</v>
      </c>
      <c r="B37" s="30" t="s">
        <v>100</v>
      </c>
      <c r="C37" s="10" t="s">
        <v>99</v>
      </c>
      <c r="D37" s="24">
        <v>3293.1</v>
      </c>
      <c r="E37" s="24">
        <v>91.5</v>
      </c>
      <c r="F37" s="24">
        <v>91.5</v>
      </c>
      <c r="G37" s="40">
        <f>D37/171.3</f>
        <v>19.22416812609457</v>
      </c>
    </row>
    <row r="38" spans="1:6" s="19" customFormat="1" ht="15.75">
      <c r="A38" s="34">
        <v>28</v>
      </c>
      <c r="B38" s="17" t="s">
        <v>9</v>
      </c>
      <c r="C38" s="18" t="s">
        <v>25</v>
      </c>
      <c r="D38" s="23">
        <f>D39+D40+D42+D43+D41</f>
        <v>393288.80000000005</v>
      </c>
      <c r="E38" s="23">
        <f>E39+E40+E42+E43+E41</f>
        <v>336870.4</v>
      </c>
      <c r="F38" s="23">
        <f>F39+F40+F42+F43+F41</f>
        <v>336870.4</v>
      </c>
    </row>
    <row r="39" spans="1:7" s="7" customFormat="1" ht="15.75">
      <c r="A39" s="8">
        <v>29</v>
      </c>
      <c r="B39" s="9" t="s">
        <v>59</v>
      </c>
      <c r="C39" s="10" t="s">
        <v>26</v>
      </c>
      <c r="D39" s="24">
        <v>78463.3</v>
      </c>
      <c r="E39" s="24">
        <v>72507.5</v>
      </c>
      <c r="F39" s="24">
        <v>72507.5</v>
      </c>
      <c r="G39" s="40">
        <f>D39/70076.1</f>
        <v>1.1196870259617757</v>
      </c>
    </row>
    <row r="40" spans="1:7" s="7" customFormat="1" ht="15.75">
      <c r="A40" s="8">
        <v>30</v>
      </c>
      <c r="B40" s="9" t="s">
        <v>27</v>
      </c>
      <c r="C40" s="10" t="s">
        <v>28</v>
      </c>
      <c r="D40" s="24">
        <v>246401</v>
      </c>
      <c r="E40" s="24">
        <v>201827.8</v>
      </c>
      <c r="F40" s="24">
        <v>201827.8</v>
      </c>
      <c r="G40" s="40">
        <f>D40/209724.7</f>
        <v>1.1748783047490352</v>
      </c>
    </row>
    <row r="41" spans="1:7" s="7" customFormat="1" ht="15.75">
      <c r="A41" s="8">
        <v>31</v>
      </c>
      <c r="B41" s="9" t="s">
        <v>80</v>
      </c>
      <c r="C41" s="10" t="s">
        <v>81</v>
      </c>
      <c r="D41" s="24">
        <v>37125.2</v>
      </c>
      <c r="E41" s="24">
        <v>35093.9</v>
      </c>
      <c r="F41" s="24">
        <v>35093.9</v>
      </c>
      <c r="G41" s="40">
        <f>D41/33055.4</f>
        <v>1.1231205793909618</v>
      </c>
    </row>
    <row r="42" spans="1:7" s="7" customFormat="1" ht="15.75">
      <c r="A42" s="8">
        <v>32</v>
      </c>
      <c r="B42" s="9" t="s">
        <v>29</v>
      </c>
      <c r="C42" s="10" t="s">
        <v>30</v>
      </c>
      <c r="D42" s="24">
        <v>10776.9</v>
      </c>
      <c r="E42" s="24">
        <v>9020.3</v>
      </c>
      <c r="F42" s="24">
        <v>9020.3</v>
      </c>
      <c r="G42" s="40">
        <f>D42/8905.9</f>
        <v>1.2100854489720299</v>
      </c>
    </row>
    <row r="43" spans="1:7" s="7" customFormat="1" ht="15.75">
      <c r="A43" s="8">
        <v>33</v>
      </c>
      <c r="B43" s="9" t="s">
        <v>31</v>
      </c>
      <c r="C43" s="10" t="s">
        <v>32</v>
      </c>
      <c r="D43" s="24">
        <v>20522.4</v>
      </c>
      <c r="E43" s="24">
        <v>18420.9</v>
      </c>
      <c r="F43" s="24">
        <v>18420.9</v>
      </c>
      <c r="G43" s="40">
        <f>D43/18282.1</f>
        <v>1.1225406271708394</v>
      </c>
    </row>
    <row r="44" spans="1:22" s="19" customFormat="1" ht="15.75">
      <c r="A44" s="34">
        <v>34</v>
      </c>
      <c r="B44" s="17" t="s">
        <v>73</v>
      </c>
      <c r="C44" s="18" t="s">
        <v>33</v>
      </c>
      <c r="D44" s="23">
        <f>SUM(D45+D46)</f>
        <v>87855.29999999999</v>
      </c>
      <c r="E44" s="23">
        <f>SUM(E45+E46)</f>
        <v>80444.6</v>
      </c>
      <c r="F44" s="23">
        <f>SUM(F45+F46)</f>
        <v>80315.1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7" customFormat="1" ht="15.75">
      <c r="A45" s="8">
        <v>35</v>
      </c>
      <c r="B45" s="9" t="s">
        <v>42</v>
      </c>
      <c r="C45" s="10" t="s">
        <v>43</v>
      </c>
      <c r="D45" s="24">
        <v>83697.4</v>
      </c>
      <c r="E45" s="24">
        <v>77797.6</v>
      </c>
      <c r="F45" s="24">
        <v>77668.1</v>
      </c>
      <c r="G45" s="40">
        <f>D45/74002.7</f>
        <v>1.131004679558989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7" customFormat="1" ht="15.75">
      <c r="A46" s="8">
        <v>36</v>
      </c>
      <c r="B46" s="30" t="s">
        <v>88</v>
      </c>
      <c r="C46" s="10" t="s">
        <v>87</v>
      </c>
      <c r="D46" s="24">
        <v>4157.9</v>
      </c>
      <c r="E46" s="24">
        <v>2647</v>
      </c>
      <c r="F46" s="24">
        <v>2647</v>
      </c>
      <c r="G46" s="40">
        <f>D46/2433.9</f>
        <v>1.7083281975430378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7" customFormat="1" ht="15.75">
      <c r="A47" s="34">
        <v>37</v>
      </c>
      <c r="B47" s="44" t="s">
        <v>113</v>
      </c>
      <c r="C47" s="18" t="s">
        <v>111</v>
      </c>
      <c r="D47" s="23">
        <f>D48</f>
        <v>152.1</v>
      </c>
      <c r="E47" s="23">
        <f>E48</f>
        <v>0</v>
      </c>
      <c r="F47" s="23">
        <f>F48</f>
        <v>0</v>
      </c>
      <c r="G47" s="43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7" customFormat="1" ht="15.75">
      <c r="A48" s="8">
        <v>38</v>
      </c>
      <c r="B48" s="30" t="s">
        <v>114</v>
      </c>
      <c r="C48" s="10" t="s">
        <v>112</v>
      </c>
      <c r="D48" s="24">
        <v>152.1</v>
      </c>
      <c r="E48" s="24">
        <v>0</v>
      </c>
      <c r="F48" s="24">
        <v>0</v>
      </c>
      <c r="G48" s="43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6" s="19" customFormat="1" ht="15.75">
      <c r="A49" s="34">
        <v>39</v>
      </c>
      <c r="B49" s="17" t="s">
        <v>10</v>
      </c>
      <c r="C49" s="18">
        <v>1000</v>
      </c>
      <c r="D49" s="23">
        <f>SUM(D50+D51+D52+D53)</f>
        <v>32616.399999999998</v>
      </c>
      <c r="E49" s="23">
        <f>SUM(E50+E51+E52+E53)</f>
        <v>27683.3</v>
      </c>
      <c r="F49" s="23">
        <f>SUM(F50+F51+F52+F53)</f>
        <v>24090.899999999998</v>
      </c>
    </row>
    <row r="50" spans="1:7" s="7" customFormat="1" ht="15.75">
      <c r="A50" s="8">
        <v>40</v>
      </c>
      <c r="B50" s="9" t="s">
        <v>60</v>
      </c>
      <c r="C50" s="10" t="s">
        <v>34</v>
      </c>
      <c r="D50" s="24">
        <v>1572</v>
      </c>
      <c r="E50" s="24">
        <v>1572</v>
      </c>
      <c r="F50" s="24">
        <v>1572</v>
      </c>
      <c r="G50" s="40">
        <f>D50/1000</f>
        <v>1.572</v>
      </c>
    </row>
    <row r="51" spans="1:7" s="7" customFormat="1" ht="15.75">
      <c r="A51" s="8">
        <v>41</v>
      </c>
      <c r="B51" s="9" t="s">
        <v>35</v>
      </c>
      <c r="C51" s="10" t="s">
        <v>36</v>
      </c>
      <c r="D51" s="24">
        <v>28779.6</v>
      </c>
      <c r="E51" s="24">
        <v>24901.5</v>
      </c>
      <c r="F51" s="24">
        <v>21309.1</v>
      </c>
      <c r="G51" s="40">
        <f>D51/28364.8</f>
        <v>1.0146237590252707</v>
      </c>
    </row>
    <row r="52" spans="1:7" s="7" customFormat="1" ht="15.75">
      <c r="A52" s="8">
        <v>42</v>
      </c>
      <c r="B52" s="9" t="s">
        <v>61</v>
      </c>
      <c r="C52" s="10" t="s">
        <v>37</v>
      </c>
      <c r="D52" s="24">
        <v>149.5</v>
      </c>
      <c r="E52" s="24">
        <v>149.5</v>
      </c>
      <c r="F52" s="24">
        <v>149.5</v>
      </c>
      <c r="G52" s="40">
        <f>D52/294.7</f>
        <v>0.507295554801493</v>
      </c>
    </row>
    <row r="53" spans="1:7" s="7" customFormat="1" ht="15.75">
      <c r="A53" s="8">
        <v>43</v>
      </c>
      <c r="B53" s="9" t="s">
        <v>74</v>
      </c>
      <c r="C53" s="10" t="s">
        <v>38</v>
      </c>
      <c r="D53" s="24">
        <v>2115.3</v>
      </c>
      <c r="E53" s="24">
        <v>1060.3</v>
      </c>
      <c r="F53" s="24">
        <v>1060.3</v>
      </c>
      <c r="G53" s="40">
        <f>D53/1040.8</f>
        <v>2.032378939277479</v>
      </c>
    </row>
    <row r="54" spans="1:6" s="19" customFormat="1" ht="15.75">
      <c r="A54" s="34">
        <v>44</v>
      </c>
      <c r="B54" s="17" t="s">
        <v>75</v>
      </c>
      <c r="C54" s="18" t="s">
        <v>76</v>
      </c>
      <c r="D54" s="23">
        <f>SUM(D55)</f>
        <v>16579.8</v>
      </c>
      <c r="E54" s="23">
        <f>SUM(E55)</f>
        <v>8317.4</v>
      </c>
      <c r="F54" s="23">
        <f>SUM(F55)</f>
        <v>8317.4</v>
      </c>
    </row>
    <row r="55" spans="1:7" s="7" customFormat="1" ht="15.75">
      <c r="A55" s="8">
        <v>45</v>
      </c>
      <c r="B55" s="9" t="s">
        <v>5</v>
      </c>
      <c r="C55" s="10" t="s">
        <v>4</v>
      </c>
      <c r="D55" s="24">
        <v>16579.8</v>
      </c>
      <c r="E55" s="24">
        <v>8317.4</v>
      </c>
      <c r="F55" s="24">
        <v>8317.4</v>
      </c>
      <c r="G55" s="40">
        <f>D55/8597.2</f>
        <v>1.9285116084306515</v>
      </c>
    </row>
    <row r="56" spans="1:6" s="19" customFormat="1" ht="15.75">
      <c r="A56" s="34">
        <v>46</v>
      </c>
      <c r="B56" s="17" t="s">
        <v>46</v>
      </c>
      <c r="C56" s="18" t="s">
        <v>56</v>
      </c>
      <c r="D56" s="23">
        <f>SUM(D57)</f>
        <v>0</v>
      </c>
      <c r="E56" s="23">
        <f>SUM(E57)</f>
        <v>5</v>
      </c>
      <c r="F56" s="23">
        <f>SUM(F57)</f>
        <v>5</v>
      </c>
    </row>
    <row r="57" spans="1:6" s="7" customFormat="1" ht="15.75">
      <c r="A57" s="8">
        <v>47</v>
      </c>
      <c r="B57" s="9" t="s">
        <v>63</v>
      </c>
      <c r="C57" s="10" t="s">
        <v>57</v>
      </c>
      <c r="D57" s="24">
        <v>0</v>
      </c>
      <c r="E57" s="24">
        <v>5</v>
      </c>
      <c r="F57" s="24">
        <v>5</v>
      </c>
    </row>
    <row r="58" spans="1:6" s="19" customFormat="1" ht="31.5">
      <c r="A58" s="34">
        <v>48</v>
      </c>
      <c r="B58" s="17" t="s">
        <v>0</v>
      </c>
      <c r="C58" s="18" t="s">
        <v>62</v>
      </c>
      <c r="D58" s="23">
        <f>SUM(D59:D61)</f>
        <v>76458.59999999999</v>
      </c>
      <c r="E58" s="23">
        <f>SUM(E59+E60)</f>
        <v>71680.2</v>
      </c>
      <c r="F58" s="23">
        <f>SUM(F59+F60)</f>
        <v>71680.2</v>
      </c>
    </row>
    <row r="59" spans="1:7" s="7" customFormat="1" ht="31.5">
      <c r="A59" s="8">
        <v>49</v>
      </c>
      <c r="B59" s="27" t="s">
        <v>65</v>
      </c>
      <c r="C59" s="10" t="s">
        <v>64</v>
      </c>
      <c r="D59" s="24">
        <v>65939.7</v>
      </c>
      <c r="E59" s="24">
        <v>65390.2</v>
      </c>
      <c r="F59" s="24">
        <v>65390.2</v>
      </c>
      <c r="G59" s="40">
        <f>D59/60366.9</f>
        <v>1.0923154907739174</v>
      </c>
    </row>
    <row r="60" spans="1:7" s="7" customFormat="1" ht="15.75">
      <c r="A60" s="8">
        <v>50</v>
      </c>
      <c r="B60" s="31" t="s">
        <v>90</v>
      </c>
      <c r="C60" s="10" t="s">
        <v>89</v>
      </c>
      <c r="D60" s="24">
        <v>6290</v>
      </c>
      <c r="E60" s="24">
        <v>6290</v>
      </c>
      <c r="F60" s="24">
        <v>6290</v>
      </c>
      <c r="G60" s="40">
        <f>D60/4608.7</f>
        <v>1.364810033198082</v>
      </c>
    </row>
    <row r="61" spans="1:6" s="7" customFormat="1" ht="15.75">
      <c r="A61" s="8">
        <v>51</v>
      </c>
      <c r="B61" s="33" t="s">
        <v>96</v>
      </c>
      <c r="C61" s="10" t="s">
        <v>95</v>
      </c>
      <c r="D61" s="24">
        <v>4228.9</v>
      </c>
      <c r="E61" s="24">
        <v>0</v>
      </c>
      <c r="F61" s="24">
        <v>0</v>
      </c>
    </row>
    <row r="62" spans="1:6" s="7" customFormat="1" ht="15.75">
      <c r="A62" s="34">
        <v>52</v>
      </c>
      <c r="B62" s="29" t="s">
        <v>79</v>
      </c>
      <c r="C62" s="10"/>
      <c r="D62" s="23">
        <v>0</v>
      </c>
      <c r="E62" s="23">
        <v>12460</v>
      </c>
      <c r="F62" s="23">
        <v>27018.2</v>
      </c>
    </row>
    <row r="63" spans="1:6" s="19" customFormat="1" ht="15.75">
      <c r="A63" s="54" t="s">
        <v>11</v>
      </c>
      <c r="B63" s="55"/>
      <c r="C63" s="18"/>
      <c r="D63" s="23">
        <f>D11+D21+D25+D31+D38+D44+D49+D54+D58+D56+D19+D35+D47</f>
        <v>900390</v>
      </c>
      <c r="E63" s="23">
        <f>E11+E21+E25+E31+E38+E44+E49+E54+E58+E56+E19+E35+E62</f>
        <v>761551.2000000001</v>
      </c>
      <c r="F63" s="23">
        <f>F11+F21+F25+F31+F38+F44+F49+F54+F58+F56+F19+F35+F62</f>
        <v>792624.6</v>
      </c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D168" s="12"/>
      <c r="E168" s="12"/>
      <c r="F168" s="12"/>
    </row>
    <row r="169" spans="1:6" s="1" customFormat="1" ht="12.75">
      <c r="A169" s="21"/>
      <c r="D169" s="12"/>
      <c r="E169" s="12"/>
      <c r="F169" s="12"/>
    </row>
    <row r="170" spans="1:6" s="1" customFormat="1" ht="12.75">
      <c r="A170" s="21"/>
      <c r="D170" s="12"/>
      <c r="E170" s="12"/>
      <c r="F170" s="12"/>
    </row>
    <row r="171" spans="1:6" s="1" customFormat="1" ht="12.75">
      <c r="A171" s="21"/>
      <c r="D171" s="12"/>
      <c r="E171" s="12"/>
      <c r="F171" s="12"/>
    </row>
    <row r="172" spans="1:6" s="1" customFormat="1" ht="12.75">
      <c r="A172" s="21"/>
      <c r="D172" s="12"/>
      <c r="E172" s="12"/>
      <c r="F172" s="12"/>
    </row>
    <row r="173" spans="1:6" s="1" customFormat="1" ht="12.75">
      <c r="A173" s="21"/>
      <c r="D173" s="12"/>
      <c r="E173" s="12"/>
      <c r="F173" s="12"/>
    </row>
    <row r="174" spans="1:6" s="1" customFormat="1" ht="12.75">
      <c r="A174" s="21"/>
      <c r="B174"/>
      <c r="D174" s="12"/>
      <c r="E174" s="12"/>
      <c r="F174" s="12"/>
    </row>
  </sheetData>
  <sheetProtection/>
  <mergeCells count="11">
    <mergeCell ref="A63:B63"/>
    <mergeCell ref="E7:F7"/>
    <mergeCell ref="F8:F9"/>
    <mergeCell ref="D5:F5"/>
    <mergeCell ref="G8:G9"/>
    <mergeCell ref="B6:F6"/>
    <mergeCell ref="D4:F4"/>
    <mergeCell ref="D1:F1"/>
    <mergeCell ref="D2:F2"/>
    <mergeCell ref="A8:A9"/>
    <mergeCell ref="B8:B9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2021-11-05T05:26:56Z</cp:lastPrinted>
  <dcterms:created xsi:type="dcterms:W3CDTF">2006-12-12T07:04:01Z</dcterms:created>
  <dcterms:modified xsi:type="dcterms:W3CDTF">2024-07-08T02:35:08Z</dcterms:modified>
  <cp:category/>
  <cp:version/>
  <cp:contentType/>
  <cp:contentStatus/>
</cp:coreProperties>
</file>