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360" yWindow="15" windowWidth="19440" windowHeight="9720" tabRatio="669" activeTab="7"/>
  </bookViews>
  <sheets>
    <sheet name="Показатели" sheetId="1" r:id="rId1"/>
    <sheet name="Распределение расходов" sheetId="2" r:id="rId2"/>
    <sheet name="Ресурсное обеспечение" sheetId="3" r:id="rId3"/>
    <sheet name="КАИП " sheetId="4" state="hidden" r:id="rId4"/>
    <sheet name="НИД" sheetId="5" state="hidden" r:id="rId5"/>
    <sheet name="Мун.задания" sheetId="6" r:id="rId6"/>
    <sheet name="Показатели подпрограммы 1" sheetId="7" r:id="rId7"/>
    <sheet name="Мероприятия подпрограммы 1" sheetId="8" r:id="rId8"/>
    <sheet name="Показатели подпрограммы 2" sheetId="9" r:id="rId9"/>
    <sheet name="!!!Мероприятия подпрограммы 2" sheetId="10" r:id="rId10"/>
    <sheet name="Показатели подпрограммы 3" sheetId="11" r:id="rId11"/>
    <sheet name="!!!Мероприятия подпрограммы 3" sheetId="12" r:id="rId12"/>
    <sheet name="Показатели подпрограммы 4" sheetId="13" r:id="rId13"/>
    <sheet name="!!!Мероприятия подпрограммы 4" sheetId="14" r:id="rId14"/>
    <sheet name="Лист1" sheetId="15" state="hidden" r:id="rId15"/>
    <sheet name="Лист2" sheetId="16" state="hidden" r:id="rId16"/>
  </sheets>
  <definedNames>
    <definedName name="_xlnm._FilterDatabase" localSheetId="3" hidden="1">'КАИП '!$A$5:$J$5</definedName>
    <definedName name="_xlnm._FilterDatabase" localSheetId="7" hidden="1">'Мероприятия подпрограммы 1'!$A$6:$R$87</definedName>
    <definedName name="Print_Titles" localSheetId="9">'!!!Мероприятия подпрограммы 2'!$5:$6</definedName>
    <definedName name="Print_Titles" localSheetId="11">'!!!Мероприятия подпрограммы 3'!$5:$6</definedName>
    <definedName name="Print_Titles" localSheetId="13">'!!!Мероприятия подпрограммы 4'!$5:$6</definedName>
    <definedName name="Print_Titles" localSheetId="3">'КАИП '!$3:$5</definedName>
    <definedName name="Print_Titles" localSheetId="7">'Мероприятия подпрограммы 1'!$3:$6</definedName>
    <definedName name="Print_Titles" localSheetId="0">Показатели!$6:$6</definedName>
    <definedName name="Print_Titles" localSheetId="6">'Показатели подпрограммы 1'!$5:$7</definedName>
    <definedName name="Print_Titles" localSheetId="8">'Показатели подпрограммы 2'!$5:$7</definedName>
    <definedName name="Print_Titles" localSheetId="10">'Показатели подпрограммы 3'!$5:$7</definedName>
    <definedName name="Print_Titles" localSheetId="1">'Распределение расходов'!$5:$6</definedName>
    <definedName name="Print_Titles" localSheetId="2">'Ресурсное обеспечение'!$4:$5</definedName>
    <definedName name="Z_2166B299_1DBB_4BE8_98C9_E9EFB21DCA26__wvu_FilterData" localSheetId="7">'Мероприятия подпрограммы 1'!$A$6:$R$82</definedName>
    <definedName name="Z_2715DACA_7FC2_4162_875B_92B3FB82D8B1__wvu_FilterData" localSheetId="7">'Мероприятия подпрограммы 1'!$A$6:$R$82</definedName>
    <definedName name="Z_29BFB567_1C85_481C_A8AF_8210D8E0792F__wvu_FilterData" localSheetId="7">'Мероприятия подпрограммы 1'!$A$6:$R$82</definedName>
    <definedName name="Z_4767DD30_F6FB_4FF0_A429_8866A8232500__wvu_Cols" localSheetId="0">#REF!</definedName>
    <definedName name="Z_4767DD30_F6FB_4FF0_A429_8866A8232500__wvu_Cols" localSheetId="6">#REF!</definedName>
    <definedName name="Z_4767DD30_F6FB_4FF0_A429_8866A8232500__wvu_Cols" localSheetId="8">#REF!</definedName>
    <definedName name="Z_4767DD30_F6FB_4FF0_A429_8866A8232500__wvu_Cols" localSheetId="10">#REF!</definedName>
    <definedName name="Z_4767DD30_F6FB_4FF0_A429_8866A8232500__wvu_FilterData" localSheetId="3">'КАИП '!$A$5:$J$5</definedName>
    <definedName name="Z_4767DD30_F6FB_4FF0_A429_8866A8232500__wvu_FilterData" localSheetId="7">'Мероприятия подпрограммы 1'!$A$6:$R$82</definedName>
    <definedName name="Z_4767DD30_F6FB_4FF0_A429_8866A8232500__wvu_PrintArea" localSheetId="9">'!!!Мероприятия подпрограммы 2'!$A$1:$O$17</definedName>
    <definedName name="Z_4767DD30_F6FB_4FF0_A429_8866A8232500__wvu_PrintArea" localSheetId="11">'!!!Мероприятия подпрограммы 3'!$A$1:$N$48</definedName>
    <definedName name="Z_4767DD30_F6FB_4FF0_A429_8866A8232500__wvu_PrintArea" localSheetId="13">'!!!Мероприятия подпрограммы 4'!$A$1:$N$15</definedName>
    <definedName name="Z_4767DD30_F6FB_4FF0_A429_8866A8232500__wvu_PrintArea" localSheetId="3">'КАИП '!$A$1:$J$19</definedName>
    <definedName name="Z_4767DD30_F6FB_4FF0_A429_8866A8232500__wvu_PrintArea" localSheetId="7">'Мероприятия подпрограммы 1'!$A$1:$O$82</definedName>
    <definedName name="Z_4767DD30_F6FB_4FF0_A429_8866A8232500__wvu_PrintArea" localSheetId="0">Показатели!$A$2:$D$64</definedName>
    <definedName name="Z_4767DD30_F6FB_4FF0_A429_8866A8232500__wvu_PrintArea" localSheetId="6">'Показатели подпрограммы 1'!$A$1:$C$30</definedName>
    <definedName name="Z_4767DD30_F6FB_4FF0_A429_8866A8232500__wvu_PrintArea" localSheetId="8">'Показатели подпрограммы 2'!$A$1:$D$14</definedName>
    <definedName name="Z_4767DD30_F6FB_4FF0_A429_8866A8232500__wvu_PrintArea" localSheetId="10">'Показатели подпрограммы 3'!$A$1:$D$15</definedName>
    <definedName name="Z_4767DD30_F6FB_4FF0_A429_8866A8232500__wvu_PrintArea" localSheetId="12">'Показатели подпрограммы 4'!$A$1:$D$13</definedName>
    <definedName name="Z_4767DD30_F6FB_4FF0_A429_8866A8232500__wvu_PrintArea" localSheetId="1">'Распределение расходов'!$A$1:$M$26</definedName>
    <definedName name="Z_4767DD30_F6FB_4FF0_A429_8866A8232500__wvu_PrintArea" localSheetId="2">'Ресурсное обеспечение'!$A$1:$J$41</definedName>
    <definedName name="Z_4767DD30_F6FB_4FF0_A429_8866A8232500__wvu_PrintTitles" localSheetId="9">'!!!Мероприятия подпрограммы 2'!$5:$6</definedName>
    <definedName name="Z_4767DD30_F6FB_4FF0_A429_8866A8232500__wvu_PrintTitles" localSheetId="11">'!!!Мероприятия подпрограммы 3'!$5:$6</definedName>
    <definedName name="Z_4767DD30_F6FB_4FF0_A429_8866A8232500__wvu_PrintTitles" localSheetId="13">'!!!Мероприятия подпрограммы 4'!$5:$6</definedName>
    <definedName name="Z_4767DD30_F6FB_4FF0_A429_8866A8232500__wvu_PrintTitles" localSheetId="3">'КАИП '!$3:$5</definedName>
    <definedName name="Z_4767DD30_F6FB_4FF0_A429_8866A8232500__wvu_PrintTitles" localSheetId="7">'Мероприятия подпрограммы 1'!$5:$6</definedName>
    <definedName name="Z_4767DD30_F6FB_4FF0_A429_8866A8232500__wvu_PrintTitles" localSheetId="0">Показатели!$6:$6</definedName>
    <definedName name="Z_4767DD30_F6FB_4FF0_A429_8866A8232500__wvu_PrintTitles" localSheetId="6">'Показатели подпрограммы 1'!$5:$7</definedName>
    <definedName name="Z_4767DD30_F6FB_4FF0_A429_8866A8232500__wvu_PrintTitles" localSheetId="8">'Показатели подпрограммы 2'!$5:$7</definedName>
    <definedName name="Z_4767DD30_F6FB_4FF0_A429_8866A8232500__wvu_PrintTitles" localSheetId="10">'Показатели подпрограммы 3'!$5:$7</definedName>
    <definedName name="Z_4767DD30_F6FB_4FF0_A429_8866A8232500__wvu_PrintTitles" localSheetId="1">'Распределение расходов'!$5:$6</definedName>
    <definedName name="Z_4767DD30_F6FB_4FF0_A429_8866A8232500__wvu_PrintTitles" localSheetId="2">'Ресурсное обеспечение'!$4:$5</definedName>
    <definedName name="Z_4767DD30_F6FB_4FF0_A429_8866A8232500__wvu_Rows" localSheetId="9">'!!!Мероприятия подпрограммы 2'!$16:$16</definedName>
    <definedName name="Z_4767DD30_F6FB_4FF0_A429_8866A8232500__wvu_Rows" localSheetId="11">'!!!Мероприятия подпрограммы 3'!$46:$47</definedName>
    <definedName name="Z_4767DD30_F6FB_4FF0_A429_8866A8232500__wvu_Rows" localSheetId="13">#REF!</definedName>
    <definedName name="Z_4767DD30_F6FB_4FF0_A429_8866A8232500__wvu_Rows" localSheetId="3">'КАИП '!$17:$18</definedName>
    <definedName name="Z_4767DD30_F6FB_4FF0_A429_8866A8232500__wvu_Rows" localSheetId="7">#REF!</definedName>
    <definedName name="Z_484BD7FD_1D3D_4528_954E_A98D5B59AC9C__wvu_FilterData" localSheetId="7">'Мероприятия подпрограммы 1'!$A$6:$R$82</definedName>
    <definedName name="Z_7C917F30_361A_4C86_9002_2134EAE2E3CF__wvu_Cols" localSheetId="6">#REF!</definedName>
    <definedName name="Z_7C917F30_361A_4C86_9002_2134EAE2E3CF__wvu_Cols" localSheetId="8">#REF!</definedName>
    <definedName name="Z_7C917F30_361A_4C86_9002_2134EAE2E3CF__wvu_Cols" localSheetId="10">#REF!</definedName>
    <definedName name="Z_7C917F30_361A_4C86_9002_2134EAE2E3CF__wvu_FilterData" localSheetId="3">'КАИП '!$A$5:$J$5</definedName>
    <definedName name="Z_7C917F30_361A_4C86_9002_2134EAE2E3CF__wvu_FilterData" localSheetId="7">'Мероприятия подпрограммы 1'!$A$6:$R$82</definedName>
    <definedName name="Z_7C917F30_361A_4C86_9002_2134EAE2E3CF__wvu_PrintArea" localSheetId="9">'!!!Мероприятия подпрограммы 2'!$A$1:$O$17</definedName>
    <definedName name="Z_7C917F30_361A_4C86_9002_2134EAE2E3CF__wvu_PrintArea" localSheetId="7">'Мероприятия подпрограммы 1'!$A$1:$O$82</definedName>
    <definedName name="Z_7C917F30_361A_4C86_9002_2134EAE2E3CF__wvu_PrintArea" localSheetId="6">'Показатели подпрограммы 1'!$A$1:$C$30</definedName>
    <definedName name="Z_7C917F30_361A_4C86_9002_2134EAE2E3CF__wvu_PrintArea" localSheetId="8">'Показатели подпрограммы 2'!$A$1:$D$14</definedName>
    <definedName name="Z_7C917F30_361A_4C86_9002_2134EAE2E3CF__wvu_PrintArea" localSheetId="10">'Показатели подпрограммы 3'!$A$1:$D$15</definedName>
    <definedName name="Z_7C917F30_361A_4C86_9002_2134EAE2E3CF__wvu_PrintArea" localSheetId="12">'Показатели подпрограммы 4'!$A$1:$D$13</definedName>
    <definedName name="Z_7C917F30_361A_4C86_9002_2134EAE2E3CF__wvu_PrintArea" localSheetId="2">'Ресурсное обеспечение'!$A$1:$J$41</definedName>
    <definedName name="Z_7C917F30_361A_4C86_9002_2134EAE2E3CF__wvu_PrintTitles" localSheetId="9">'!!!Мероприятия подпрограммы 2'!$5:$6</definedName>
    <definedName name="Z_7C917F30_361A_4C86_9002_2134EAE2E3CF__wvu_PrintTitles" localSheetId="11">'!!!Мероприятия подпрограммы 3'!$5:$6</definedName>
    <definedName name="Z_7C917F30_361A_4C86_9002_2134EAE2E3CF__wvu_PrintTitles" localSheetId="13">'!!!Мероприятия подпрограммы 4'!$5:$6</definedName>
    <definedName name="Z_7C917F30_361A_4C86_9002_2134EAE2E3CF__wvu_PrintTitles" localSheetId="7">'Мероприятия подпрограммы 1'!$5:$6</definedName>
    <definedName name="Z_7C917F30_361A_4C86_9002_2134EAE2E3CF__wvu_PrintTitles" localSheetId="6">'Показатели подпрограммы 1'!$5:$7</definedName>
    <definedName name="Z_7C917F30_361A_4C86_9002_2134EAE2E3CF__wvu_PrintTitles" localSheetId="8">'Показатели подпрограммы 2'!$5:$7</definedName>
    <definedName name="Z_7C917F30_361A_4C86_9002_2134EAE2E3CF__wvu_PrintTitles" localSheetId="10">'Показатели подпрограммы 3'!$5:$7</definedName>
    <definedName name="Z_7C917F30_361A_4C86_9002_2134EAE2E3CF__wvu_PrintTitles" localSheetId="2">'Ресурсное обеспечение'!$4:$5</definedName>
    <definedName name="Z_7C917F30_361A_4C86_9002_2134EAE2E3CF__wvu_Rows" localSheetId="9">#REF!</definedName>
    <definedName name="Z_7C917F30_361A_4C86_9002_2134EAE2E3CF__wvu_Rows" localSheetId="11">'!!!Мероприятия подпрограммы 3'!$46:$47</definedName>
    <definedName name="Z_7C917F30_361A_4C86_9002_2134EAE2E3CF__wvu_Rows" localSheetId="13">#REF!</definedName>
    <definedName name="Z_7C917F30_361A_4C86_9002_2134EAE2E3CF__wvu_Rows" localSheetId="7">#REF!</definedName>
    <definedName name="Z_81F2AFB8_21DA_4513_90AB_0A09D7D72D56__wvu_FilterData" localSheetId="7">'Мероприятия подпрограммы 1'!$A$6:$R$82</definedName>
    <definedName name="Z_AD6F79BD_847B_4421_A1AA_268A55FACAB4__wvu_FilterData" localSheetId="7">'Мероприятия подпрограммы 1'!$A$6:$R$82</definedName>
    <definedName name="Z_B45C2115_52AF_4E7B_8578_551FB3CF371E__wvu_FilterData" localSheetId="7">'Мероприятия подпрограммы 1'!$A$6:$R$82</definedName>
    <definedName name="Z_C75D4C66_EC35_48DB_8FCD_E29923CDB091__wvu_FilterData" localSheetId="7">'Мероприятия подпрограммы 1'!$A$6:$R$82</definedName>
    <definedName name="Z_CDE1D6F6_68DF_42F8_B01A_FF6465B24CCD__wvu_Cols" localSheetId="6">#REF!</definedName>
    <definedName name="Z_CDE1D6F6_68DF_42F8_B01A_FF6465B24CCD__wvu_Cols" localSheetId="8">#REF!</definedName>
    <definedName name="Z_CDE1D6F6_68DF_42F8_B01A_FF6465B24CCD__wvu_Cols" localSheetId="10">#REF!</definedName>
    <definedName name="Z_CDE1D6F6_68DF_42F8_B01A_FF6465B24CCD__wvu_FilterData" localSheetId="3">'КАИП '!$A$5:$J$5</definedName>
    <definedName name="Z_CDE1D6F6_68DF_42F8_B01A_FF6465B24CCD__wvu_FilterData" localSheetId="7">'Мероприятия подпрограммы 1'!$A$6:$R$82</definedName>
    <definedName name="Z_CDE1D6F6_68DF_42F8_B01A_FF6465B24CCD__wvu_PrintArea" localSheetId="9">'!!!Мероприятия подпрограммы 2'!$A$1:$O$17</definedName>
    <definedName name="Z_CDE1D6F6_68DF_42F8_B01A_FF6465B24CCD__wvu_PrintArea" localSheetId="11">'!!!Мероприятия подпрограммы 3'!$A$1:$N$48</definedName>
    <definedName name="Z_CDE1D6F6_68DF_42F8_B01A_FF6465B24CCD__wvu_PrintArea" localSheetId="13">'!!!Мероприятия подпрограммы 4'!$A$1:$N$15</definedName>
    <definedName name="Z_CDE1D6F6_68DF_42F8_B01A_FF6465B24CCD__wvu_PrintArea" localSheetId="7">'Мероприятия подпрограммы 1'!$A$1:$O$82</definedName>
    <definedName name="Z_CDE1D6F6_68DF_42F8_B01A_FF6465B24CCD__wvu_PrintArea" localSheetId="6">'Показатели подпрограммы 1'!$A$1:$C$30</definedName>
    <definedName name="Z_CDE1D6F6_68DF_42F8_B01A_FF6465B24CCD__wvu_PrintArea" localSheetId="8">'Показатели подпрограммы 2'!$A$1:$D$14</definedName>
    <definedName name="Z_CDE1D6F6_68DF_42F8_B01A_FF6465B24CCD__wvu_PrintArea" localSheetId="10">'Показатели подпрограммы 3'!$A$1:$D$15</definedName>
    <definedName name="Z_CDE1D6F6_68DF_42F8_B01A_FF6465B24CCD__wvu_PrintArea" localSheetId="12">'Показатели подпрограммы 4'!$A$1:$D$13</definedName>
    <definedName name="Z_CDE1D6F6_68DF_42F8_B01A_FF6465B24CCD__wvu_PrintArea" localSheetId="1">'Распределение расходов'!$A$1:$M$26</definedName>
    <definedName name="Z_CDE1D6F6_68DF_42F8_B01A_FF6465B24CCD__wvu_PrintArea" localSheetId="2">'Ресурсное обеспечение'!$A$1:$J$41</definedName>
    <definedName name="Z_CDE1D6F6_68DF_42F8_B01A_FF6465B24CCD__wvu_PrintTitles" localSheetId="9">'!!!Мероприятия подпрограммы 2'!$5:$6</definedName>
    <definedName name="Z_CDE1D6F6_68DF_42F8_B01A_FF6465B24CCD__wvu_PrintTitles" localSheetId="11">'!!!Мероприятия подпрограммы 3'!$5:$6</definedName>
    <definedName name="Z_CDE1D6F6_68DF_42F8_B01A_FF6465B24CCD__wvu_PrintTitles" localSheetId="13">'!!!Мероприятия подпрограммы 4'!$5:$6</definedName>
    <definedName name="Z_CDE1D6F6_68DF_42F8_B01A_FF6465B24CCD__wvu_PrintTitles" localSheetId="7">'Мероприятия подпрограммы 1'!$5:$6</definedName>
    <definedName name="Z_CDE1D6F6_68DF_42F8_B01A_FF6465B24CCD__wvu_PrintTitles" localSheetId="6">'Показатели подпрограммы 1'!$5:$7</definedName>
    <definedName name="Z_CDE1D6F6_68DF_42F8_B01A_FF6465B24CCD__wvu_PrintTitles" localSheetId="8">'Показатели подпрограммы 2'!$5:$7</definedName>
    <definedName name="Z_CDE1D6F6_68DF_42F8_B01A_FF6465B24CCD__wvu_PrintTitles" localSheetId="10">'Показатели подпрограммы 3'!$5:$7</definedName>
    <definedName name="Z_CDE1D6F6_68DF_42F8_B01A_FF6465B24CCD__wvu_PrintTitles" localSheetId="1">'Распределение расходов'!$5:$6</definedName>
    <definedName name="Z_CDE1D6F6_68DF_42F8_B01A_FF6465B24CCD__wvu_PrintTitles" localSheetId="2">'Ресурсное обеспечение'!$4:$5</definedName>
    <definedName name="Z_CDE1D6F6_68DF_42F8_B01A_FF6465B24CCD__wvu_Rows" localSheetId="9">'!!!Мероприятия подпрограммы 2'!$16:$16</definedName>
    <definedName name="Z_CDE1D6F6_68DF_42F8_B01A_FF6465B24CCD__wvu_Rows" localSheetId="11">'!!!Мероприятия подпрограммы 3'!$46:$47</definedName>
    <definedName name="Z_CDE1D6F6_68DF_42F8_B01A_FF6465B24CCD__wvu_Rows" localSheetId="13">#REF!</definedName>
    <definedName name="Z_D97B14A5_4ECD_4EB7_B8A7_D41E462F19A2__wvu_FilterData" localSheetId="7">'Мероприятия подпрограммы 1'!$A$6:$R$82</definedName>
    <definedName name="Z_FAC3C627_8E23_41AB_B3FB_95B33614D8DB__wvu_FilterData" localSheetId="7">'Мероприятия подпрограммы 1'!$A$6:$R$82</definedName>
    <definedName name="_xlnm.Print_Area" localSheetId="9">'!!!Мероприятия подпрограммы 2'!$A$1:$O$26</definedName>
    <definedName name="_xlnm.Print_Area" localSheetId="11">'!!!Мероприятия подпрограммы 3'!$A$1:$N$32</definedName>
    <definedName name="_xlnm.Print_Area" localSheetId="13">'!!!Мероприятия подпрограммы 4'!$A$1:$N$26</definedName>
    <definedName name="_xlnm.Print_Area" localSheetId="3">'КАИП '!$A$1:$J$19</definedName>
    <definedName name="_xlnm.Print_Area" localSheetId="7">'Мероприятия подпрограммы 1'!$A$1:$O$95</definedName>
    <definedName name="_xlnm.Print_Area" localSheetId="5">Мун.задания!$A$1:$I$55</definedName>
    <definedName name="_xlnm.Print_Area" localSheetId="0">Показатели!$A$1:$I$65</definedName>
    <definedName name="_xlnm.Print_Area" localSheetId="6">'Показатели подпрограммы 1'!$A$1:$I$38</definedName>
    <definedName name="_xlnm.Print_Area" localSheetId="8">'Показатели подпрограммы 2'!$A$1:$J$16</definedName>
    <definedName name="_xlnm.Print_Area" localSheetId="10">'Показатели подпрограммы 3'!$A$1:$I$18</definedName>
    <definedName name="_xlnm.Print_Area" localSheetId="12">'Показатели подпрограммы 4'!$A$1:$I$15</definedName>
    <definedName name="_xlnm.Print_Area" localSheetId="1">'Распределение расходов'!$A$1:$M$25</definedName>
    <definedName name="_xlnm.Print_Area" localSheetId="2">'Ресурсное обеспечение'!$A$1:$J$41</definedName>
  </definedNames>
  <calcPr calcId="145621"/>
</workbook>
</file>

<file path=xl/calcChain.xml><?xml version="1.0" encoding="utf-8"?>
<calcChain xmlns="http://schemas.openxmlformats.org/spreadsheetml/2006/main">
  <c r="I16" i="6" l="1"/>
  <c r="H16" i="6"/>
  <c r="G16" i="6"/>
  <c r="I12" i="6"/>
  <c r="H12" i="6"/>
  <c r="G12" i="6"/>
  <c r="F57" i="6" l="1"/>
  <c r="F22" i="6"/>
  <c r="G40" i="6"/>
  <c r="H40" i="6" s="1"/>
  <c r="I40" i="6" s="1"/>
  <c r="G47" i="6" l="1"/>
  <c r="H47" i="6" s="1"/>
  <c r="I47" i="6" s="1"/>
  <c r="F21" i="6" l="1"/>
  <c r="J62" i="1"/>
  <c r="J31" i="1"/>
  <c r="J19" i="1"/>
  <c r="E17" i="1"/>
  <c r="J57" i="1"/>
  <c r="J55" i="1"/>
  <c r="J53" i="1"/>
  <c r="J49" i="1"/>
  <c r="J47" i="1"/>
  <c r="J45" i="1"/>
  <c r="J42" i="1"/>
  <c r="J40" i="1"/>
  <c r="J36" i="1"/>
  <c r="J34" i="1"/>
  <c r="J63" i="1" l="1"/>
  <c r="H4" i="2"/>
  <c r="D4" i="3" s="1"/>
  <c r="E7" i="6" s="1"/>
  <c r="E4" i="7" s="1"/>
  <c r="H4" i="8" s="1"/>
  <c r="E4" i="9" s="1"/>
  <c r="H4" i="10" s="1"/>
  <c r="E4" i="11" s="1"/>
  <c r="H4" i="12" s="1"/>
  <c r="E4" i="13" s="1"/>
  <c r="H86" i="8" l="1"/>
  <c r="F4" i="9" l="1"/>
  <c r="J4" i="2"/>
  <c r="G4" i="3" s="1"/>
  <c r="G7" i="6" s="1"/>
  <c r="K4" i="2"/>
  <c r="H4" i="3" s="1"/>
  <c r="H7" i="6" s="1"/>
  <c r="L4" i="2"/>
  <c r="I4" i="3" s="1"/>
  <c r="I7" i="6" s="1"/>
  <c r="I4" i="2"/>
  <c r="F4" i="3" s="1"/>
  <c r="F7" i="6" s="1"/>
  <c r="J84" i="8" l="1"/>
  <c r="N12" i="8"/>
  <c r="N29" i="8"/>
  <c r="I86" i="8"/>
  <c r="L86" i="8"/>
  <c r="M86" i="8"/>
  <c r="K86" i="8"/>
  <c r="J86" i="8"/>
  <c r="L91" i="8" l="1"/>
  <c r="M91" i="8"/>
  <c r="K91" i="8"/>
  <c r="K93" i="8" s="1"/>
  <c r="K82" i="8"/>
  <c r="J15" i="14"/>
  <c r="J91" i="8"/>
  <c r="I91" i="8" l="1"/>
  <c r="H91" i="8"/>
  <c r="N40" i="8"/>
  <c r="N53" i="8"/>
  <c r="N38" i="8" l="1"/>
  <c r="N19" i="8"/>
  <c r="N20" i="8"/>
  <c r="I21" i="12" l="1"/>
  <c r="N52" i="8" l="1"/>
  <c r="N51" i="8"/>
  <c r="N50" i="8"/>
  <c r="N49" i="8"/>
  <c r="N65" i="8" l="1"/>
  <c r="J27" i="12" l="1"/>
  <c r="K27" i="12"/>
  <c r="L27" i="12"/>
  <c r="J26" i="12"/>
  <c r="K26" i="12"/>
  <c r="L26" i="12"/>
  <c r="L21" i="12"/>
  <c r="M12" i="12"/>
  <c r="L15" i="14"/>
  <c r="N57" i="8" l="1"/>
  <c r="M82" i="8" l="1"/>
  <c r="M93" i="8"/>
  <c r="N16" i="8"/>
  <c r="N9" i="8" l="1"/>
  <c r="L18" i="12" l="1"/>
  <c r="K18" i="12"/>
  <c r="J18" i="12"/>
  <c r="J21" i="12"/>
  <c r="J93" i="8" l="1"/>
  <c r="I22" i="12"/>
  <c r="K21" i="12"/>
  <c r="H21" i="12"/>
  <c r="H84" i="8"/>
  <c r="N48" i="8"/>
  <c r="I27" i="12" l="1"/>
  <c r="J21" i="2"/>
  <c r="K21" i="2"/>
  <c r="H27" i="12"/>
  <c r="M10" i="12"/>
  <c r="H18" i="12"/>
  <c r="H22" i="12"/>
  <c r="M11" i="12"/>
  <c r="J22" i="12"/>
  <c r="K22" i="12"/>
  <c r="I18" i="12"/>
  <c r="N47" i="8"/>
  <c r="N64" i="8"/>
  <c r="H41" i="8" l="1"/>
  <c r="I82" i="8"/>
  <c r="H82" i="8" l="1"/>
  <c r="H85" i="8" s="1"/>
  <c r="N41" i="8"/>
  <c r="N44" i="8"/>
  <c r="I84" i="8"/>
  <c r="M84" i="8"/>
  <c r="M85" i="8" s="1"/>
  <c r="H18" i="14"/>
  <c r="E10" i="7" l="1"/>
  <c r="M13" i="14" l="1"/>
  <c r="N22" i="8" l="1"/>
  <c r="J7" i="3" l="1"/>
  <c r="J10" i="3"/>
  <c r="J12" i="3"/>
  <c r="J14" i="3"/>
  <c r="J17" i="3"/>
  <c r="J19" i="3"/>
  <c r="J21" i="3"/>
  <c r="J22" i="3"/>
  <c r="J23" i="3"/>
  <c r="J24" i="3"/>
  <c r="J26" i="3"/>
  <c r="J28" i="3"/>
  <c r="J31" i="3"/>
  <c r="J33" i="3"/>
  <c r="J35" i="3"/>
  <c r="J36" i="3"/>
  <c r="J38" i="3"/>
  <c r="J40" i="3"/>
  <c r="N10" i="8" l="1"/>
  <c r="N11" i="8"/>
  <c r="N13" i="8"/>
  <c r="N14" i="8"/>
  <c r="N17" i="8"/>
  <c r="N18" i="8"/>
  <c r="N15" i="8"/>
  <c r="N23" i="8"/>
  <c r="N24" i="8"/>
  <c r="N25" i="8"/>
  <c r="N26" i="8"/>
  <c r="N27" i="8"/>
  <c r="N28" i="8"/>
  <c r="N30" i="8"/>
  <c r="N31" i="8"/>
  <c r="N32" i="8"/>
  <c r="N33" i="8"/>
  <c r="N34" i="8"/>
  <c r="N35" i="8"/>
  <c r="N36" i="8"/>
  <c r="N37" i="8"/>
  <c r="N39" i="8"/>
  <c r="N43" i="8"/>
  <c r="N45" i="8"/>
  <c r="N55" i="8"/>
  <c r="N56" i="8"/>
  <c r="N58" i="8"/>
  <c r="N59" i="8"/>
  <c r="N60" i="8"/>
  <c r="N61" i="8"/>
  <c r="N62" i="8"/>
  <c r="N63" i="8"/>
  <c r="N46" i="8"/>
  <c r="N66" i="8"/>
  <c r="N67" i="8"/>
  <c r="N68" i="8"/>
  <c r="N69" i="8"/>
  <c r="N73" i="8"/>
  <c r="N70" i="8"/>
  <c r="N74" i="8"/>
  <c r="N71" i="8"/>
  <c r="N72" i="8"/>
  <c r="N78" i="8"/>
  <c r="N86" i="8" s="1"/>
  <c r="N84" i="8" l="1"/>
  <c r="L82" i="8"/>
  <c r="L93" i="8"/>
  <c r="L84" i="8"/>
  <c r="J82" i="8"/>
  <c r="J85" i="8" s="1"/>
  <c r="N42" i="8"/>
  <c r="D32" i="3"/>
  <c r="D37" i="3"/>
  <c r="L85" i="8" l="1"/>
  <c r="K84" i="8"/>
  <c r="J97" i="8"/>
  <c r="L97" i="8"/>
  <c r="E37" i="3"/>
  <c r="D15" i="3"/>
  <c r="E15" i="3"/>
  <c r="D29" i="3"/>
  <c r="E29" i="3"/>
  <c r="E32" i="3"/>
  <c r="H15" i="14"/>
  <c r="H19" i="14" s="1"/>
  <c r="D39" i="3" s="1"/>
  <c r="I26" i="12"/>
  <c r="J20" i="2"/>
  <c r="K20" i="2"/>
  <c r="H28" i="12"/>
  <c r="L20" i="2"/>
  <c r="H26" i="12"/>
  <c r="H20" i="2" s="1"/>
  <c r="I23" i="12"/>
  <c r="D30" i="3"/>
  <c r="D27" i="3" s="1"/>
  <c r="K85" i="8" l="1"/>
  <c r="H21" i="2"/>
  <c r="K97" i="8"/>
  <c r="H22" i="2"/>
  <c r="H24" i="2"/>
  <c r="E39" i="3"/>
  <c r="E30" i="3"/>
  <c r="E27" i="3" s="1"/>
  <c r="E8" i="3"/>
  <c r="D8" i="3"/>
  <c r="D34" i="3"/>
  <c r="H18" i="2"/>
  <c r="D18" i="3"/>
  <c r="E34" i="3" l="1"/>
  <c r="H13" i="2"/>
  <c r="C6" i="15" l="1"/>
  <c r="B6" i="15"/>
  <c r="D5" i="15"/>
  <c r="D4" i="15"/>
  <c r="D3" i="15"/>
  <c r="D2" i="15"/>
  <c r="D1" i="15"/>
  <c r="D6" i="15" s="1"/>
  <c r="L18" i="14"/>
  <c r="I37" i="3" s="1"/>
  <c r="K18" i="14"/>
  <c r="J18" i="14"/>
  <c r="I18" i="14"/>
  <c r="F37" i="3" s="1"/>
  <c r="L23" i="14"/>
  <c r="L25" i="14" s="1"/>
  <c r="K15" i="14"/>
  <c r="K23" i="14" s="1"/>
  <c r="K25" i="14" s="1"/>
  <c r="J23" i="14"/>
  <c r="J25" i="14" s="1"/>
  <c r="I15" i="14"/>
  <c r="I24" i="2" s="1"/>
  <c r="H23" i="14"/>
  <c r="H25" i="14" s="1"/>
  <c r="M14" i="14"/>
  <c r="M18" i="14" s="1"/>
  <c r="M12" i="14"/>
  <c r="M11" i="14"/>
  <c r="M10" i="14"/>
  <c r="M9" i="14"/>
  <c r="L28" i="12"/>
  <c r="M27" i="12"/>
  <c r="K28" i="12"/>
  <c r="J28" i="12"/>
  <c r="I28" i="12"/>
  <c r="L22" i="12"/>
  <c r="K23" i="12"/>
  <c r="J23" i="12"/>
  <c r="M20" i="12"/>
  <c r="M17" i="12"/>
  <c r="M15" i="12"/>
  <c r="M13" i="12"/>
  <c r="M9" i="12"/>
  <c r="H4" i="14"/>
  <c r="H18" i="10"/>
  <c r="H19" i="10" s="1"/>
  <c r="M14" i="10"/>
  <c r="M22" i="10" s="1"/>
  <c r="M24" i="10" s="1"/>
  <c r="L14" i="10"/>
  <c r="L22" i="10" s="1"/>
  <c r="L24" i="10" s="1"/>
  <c r="K14" i="10"/>
  <c r="K18" i="10" s="1"/>
  <c r="K19" i="10" s="1"/>
  <c r="J14" i="10"/>
  <c r="J18" i="10" s="1"/>
  <c r="J19" i="10" s="1"/>
  <c r="I14" i="10"/>
  <c r="H14" i="10"/>
  <c r="N13" i="10"/>
  <c r="N11" i="10"/>
  <c r="N9" i="10"/>
  <c r="J100" i="8"/>
  <c r="I93" i="8"/>
  <c r="H93" i="8"/>
  <c r="H100" i="8" s="1"/>
  <c r="H18" i="3"/>
  <c r="G18" i="3"/>
  <c r="F18" i="3"/>
  <c r="E18" i="3"/>
  <c r="I15" i="3"/>
  <c r="F15" i="3"/>
  <c r="M97" i="8"/>
  <c r="N81" i="8"/>
  <c r="N80" i="8"/>
  <c r="N79" i="8"/>
  <c r="P55" i="8"/>
  <c r="I4" i="7"/>
  <c r="M4" i="8" s="1"/>
  <c r="M4" i="10" s="1"/>
  <c r="H4" i="7"/>
  <c r="L4" i="8" s="1"/>
  <c r="L4" i="10" s="1"/>
  <c r="F4" i="7"/>
  <c r="J4" i="8" s="1"/>
  <c r="J4" i="10" s="1"/>
  <c r="I4" i="8"/>
  <c r="E30" i="6"/>
  <c r="G18" i="4"/>
  <c r="F18" i="4"/>
  <c r="E18" i="4"/>
  <c r="D18" i="4"/>
  <c r="I7" i="4"/>
  <c r="H7" i="4"/>
  <c r="G7" i="4"/>
  <c r="H37" i="3"/>
  <c r="G37" i="3"/>
  <c r="I32" i="3"/>
  <c r="H32" i="3"/>
  <c r="H30" i="3" s="1"/>
  <c r="G32" i="3"/>
  <c r="F32" i="3"/>
  <c r="F29" i="3"/>
  <c r="J29" i="3" s="1"/>
  <c r="I18" i="3"/>
  <c r="G4" i="7"/>
  <c r="M23" i="2"/>
  <c r="L21" i="2"/>
  <c r="L10" i="2" s="1"/>
  <c r="K10" i="2"/>
  <c r="J10" i="2"/>
  <c r="I21" i="2"/>
  <c r="I20" i="2"/>
  <c r="M19" i="2"/>
  <c r="J17" i="2"/>
  <c r="J15" i="2" s="1"/>
  <c r="M16" i="2"/>
  <c r="I14" i="2"/>
  <c r="H14" i="2"/>
  <c r="M12" i="2"/>
  <c r="M8" i="2"/>
  <c r="N8" i="2" s="1"/>
  <c r="I4" i="11" l="1"/>
  <c r="J4" i="9"/>
  <c r="F4" i="11"/>
  <c r="I4" i="12" s="1"/>
  <c r="F4" i="13" s="1"/>
  <c r="I4" i="14" s="1"/>
  <c r="G4" i="9"/>
  <c r="H4" i="11"/>
  <c r="K4" i="12" s="1"/>
  <c r="H4" i="13" s="1"/>
  <c r="K4" i="14" s="1"/>
  <c r="I4" i="9"/>
  <c r="N91" i="8"/>
  <c r="N93" i="8" s="1"/>
  <c r="N82" i="8"/>
  <c r="N85" i="8" s="1"/>
  <c r="M22" i="12"/>
  <c r="L23" i="12"/>
  <c r="M18" i="12"/>
  <c r="I17" i="2"/>
  <c r="I15" i="2" s="1"/>
  <c r="F25" i="3"/>
  <c r="F20" i="3" s="1"/>
  <c r="J37" i="3"/>
  <c r="H39" i="3"/>
  <c r="H11" i="3" s="1"/>
  <c r="G30" i="3"/>
  <c r="G27" i="3" s="1"/>
  <c r="H25" i="3"/>
  <c r="H20" i="3" s="1"/>
  <c r="G25" i="3"/>
  <c r="G20" i="3" s="1"/>
  <c r="L4" i="12"/>
  <c r="I4" i="13" s="1"/>
  <c r="L4" i="14"/>
  <c r="J18" i="2"/>
  <c r="M21" i="12"/>
  <c r="M23" i="12" s="1"/>
  <c r="M20" i="2"/>
  <c r="K17" i="2"/>
  <c r="K15" i="2" s="1"/>
  <c r="E11" i="3"/>
  <c r="I22" i="10"/>
  <c r="I24" i="10" s="1"/>
  <c r="E25" i="3"/>
  <c r="E20" i="3" s="1"/>
  <c r="L18" i="10"/>
  <c r="L19" i="10" s="1"/>
  <c r="E6" i="15"/>
  <c r="M21" i="2"/>
  <c r="H22" i="10"/>
  <c r="H24" i="10" s="1"/>
  <c r="H17" i="2"/>
  <c r="D25" i="3"/>
  <c r="J22" i="10"/>
  <c r="J24" i="10" s="1"/>
  <c r="J32" i="3"/>
  <c r="J24" i="2"/>
  <c r="J22" i="2"/>
  <c r="G39" i="3"/>
  <c r="G34" i="3" s="1"/>
  <c r="J18" i="3"/>
  <c r="H15" i="3"/>
  <c r="H8" i="3" s="1"/>
  <c r="H16" i="3"/>
  <c r="H9" i="3" s="1"/>
  <c r="G15" i="3"/>
  <c r="G8" i="3" s="1"/>
  <c r="G16" i="3"/>
  <c r="L24" i="2"/>
  <c r="K18" i="2"/>
  <c r="K22" i="2"/>
  <c r="K24" i="2"/>
  <c r="I22" i="2"/>
  <c r="I23" i="14"/>
  <c r="I25" i="14" s="1"/>
  <c r="F39" i="3"/>
  <c r="F34" i="3" s="1"/>
  <c r="J13" i="2"/>
  <c r="J11" i="2" s="1"/>
  <c r="F16" i="3"/>
  <c r="H10" i="2"/>
  <c r="H11" i="2"/>
  <c r="K13" i="2"/>
  <c r="K11" i="2" s="1"/>
  <c r="F8" i="3"/>
  <c r="I18" i="2"/>
  <c r="I30" i="3"/>
  <c r="I27" i="3" s="1"/>
  <c r="N14" i="10"/>
  <c r="N22" i="10" s="1"/>
  <c r="N24" i="10" s="1"/>
  <c r="L17" i="2"/>
  <c r="L15" i="2" s="1"/>
  <c r="I25" i="3"/>
  <c r="I20" i="3" s="1"/>
  <c r="L13" i="2"/>
  <c r="L11" i="2" s="1"/>
  <c r="I100" i="8"/>
  <c r="I16" i="3"/>
  <c r="I13" i="3" s="1"/>
  <c r="L100" i="8"/>
  <c r="I13" i="2"/>
  <c r="I10" i="2"/>
  <c r="M14" i="2"/>
  <c r="I8" i="3"/>
  <c r="I39" i="3"/>
  <c r="I11" i="3" s="1"/>
  <c r="L22" i="2"/>
  <c r="M15" i="14"/>
  <c r="M23" i="14" s="1"/>
  <c r="M25" i="14" s="1"/>
  <c r="K4" i="8"/>
  <c r="K4" i="10" s="1"/>
  <c r="H27" i="3"/>
  <c r="L18" i="2"/>
  <c r="I85" i="8"/>
  <c r="E16" i="3" s="1"/>
  <c r="I18" i="10"/>
  <c r="I19" i="10" s="1"/>
  <c r="M18" i="10"/>
  <c r="M19" i="10" s="1"/>
  <c r="K22" i="10"/>
  <c r="K24" i="10" s="1"/>
  <c r="M26" i="12"/>
  <c r="M28" i="12" s="1"/>
  <c r="I19" i="14"/>
  <c r="I20" i="14" s="1"/>
  <c r="K100" i="8"/>
  <c r="H23" i="12"/>
  <c r="J19" i="14"/>
  <c r="J20" i="14" s="1"/>
  <c r="F30" i="3"/>
  <c r="H34" i="3"/>
  <c r="K19" i="14"/>
  <c r="K20" i="14" s="1"/>
  <c r="H20" i="14"/>
  <c r="L19" i="14"/>
  <c r="L20" i="14" s="1"/>
  <c r="G4" i="11" l="1"/>
  <c r="J4" i="12" s="1"/>
  <c r="G4" i="13" s="1"/>
  <c r="J4" i="14" s="1"/>
  <c r="H4" i="9"/>
  <c r="I9" i="2"/>
  <c r="I11" i="2"/>
  <c r="I7" i="2" s="1"/>
  <c r="F11" i="3"/>
  <c r="M33" i="12"/>
  <c r="G9" i="3"/>
  <c r="G11" i="3"/>
  <c r="L7" i="2"/>
  <c r="J30" i="3"/>
  <c r="J87" i="8"/>
  <c r="J101" i="8" s="1"/>
  <c r="M17" i="2"/>
  <c r="H15" i="2"/>
  <c r="M15" i="2" s="1"/>
  <c r="H9" i="2"/>
  <c r="J25" i="3"/>
  <c r="M18" i="2"/>
  <c r="D20" i="3"/>
  <c r="J20" i="3" s="1"/>
  <c r="D11" i="3"/>
  <c r="M24" i="2"/>
  <c r="J7" i="2"/>
  <c r="M22" i="2"/>
  <c r="J39" i="3"/>
  <c r="M10" i="2"/>
  <c r="M13" i="2"/>
  <c r="J8" i="3"/>
  <c r="J15" i="3"/>
  <c r="K7" i="2"/>
  <c r="J9" i="2"/>
  <c r="K9" i="2"/>
  <c r="I9" i="3"/>
  <c r="I6" i="3" s="1"/>
  <c r="M87" i="8"/>
  <c r="D16" i="3"/>
  <c r="D9" i="3" s="1"/>
  <c r="H87" i="8"/>
  <c r="H101" i="8" s="1"/>
  <c r="E13" i="3"/>
  <c r="E9" i="3"/>
  <c r="E6" i="3" s="1"/>
  <c r="N18" i="10"/>
  <c r="N19" i="10" s="1"/>
  <c r="L9" i="2"/>
  <c r="H13" i="3"/>
  <c r="K87" i="8"/>
  <c r="K101" i="8" s="1"/>
  <c r="G13" i="3"/>
  <c r="L87" i="8"/>
  <c r="L101" i="8" s="1"/>
  <c r="N100" i="8"/>
  <c r="H6" i="3"/>
  <c r="N87" i="8"/>
  <c r="N101" i="8" s="1"/>
  <c r="I34" i="3"/>
  <c r="J34" i="3" s="1"/>
  <c r="F27" i="3"/>
  <c r="J27" i="3" s="1"/>
  <c r="I87" i="8"/>
  <c r="I101" i="8" s="1"/>
  <c r="F13" i="3"/>
  <c r="F9" i="3"/>
  <c r="M19" i="14"/>
  <c r="M20" i="14" s="1"/>
  <c r="G6" i="3" l="1"/>
  <c r="P8" i="2" s="1"/>
  <c r="H7" i="2"/>
  <c r="Q8" i="2"/>
  <c r="M11" i="2"/>
  <c r="J11" i="3"/>
  <c r="D6" i="3"/>
  <c r="M9" i="2"/>
  <c r="J9" i="3"/>
  <c r="J16" i="3"/>
  <c r="D13" i="3"/>
  <c r="J13" i="3" s="1"/>
  <c r="F6" i="3"/>
  <c r="O8" i="2" l="1"/>
  <c r="M7" i="2"/>
  <c r="J6" i="3"/>
  <c r="K6" i="3" l="1"/>
  <c r="N7" i="2"/>
</calcChain>
</file>

<file path=xl/sharedStrings.xml><?xml version="1.0" encoding="utf-8"?>
<sst xmlns="http://schemas.openxmlformats.org/spreadsheetml/2006/main" count="1288" uniqueCount="566">
  <si>
    <t xml:space="preserve">Приложение № 1
к паспорту муниципальной программы 
«Развитие образования 
Большеулуйского района»  </t>
  </si>
  <si>
    <t>ПЕРЕЧЕНЬ ЦЕЛЕВЫХ ПОКАЗАТЕЛЕЙ МУНИЦИПАЛЬНОЙ ПРОГРАММЫ БОЛЬШЕУЛУЙСКОГО РАЙОНА С УКАЗАНИЕМ ПЛАНИРУЕМЫХ К ДОСТИЖЕНИЮ ЗНАЧЕНИЙ В РЕЗУЛЬТАТЕ РЕАЛИЗАЦИИ МУНИЦИПАЛЬНОЙ ПРОГРАММЫ БОЛЬШЕУЛУЙСКОГО РАЙОНА</t>
  </si>
  <si>
    <t>№ п/п</t>
  </si>
  <si>
    <t xml:space="preserve">Цели, задачи, показатели результатов </t>
  </si>
  <si>
    <t>Единица измерения</t>
  </si>
  <si>
    <t>Вес показателя результативности</t>
  </si>
  <si>
    <t>Годы реализации программ</t>
  </si>
  <si>
    <t>Текущий финансовый год</t>
  </si>
  <si>
    <t>Очередной финансовый год</t>
  </si>
  <si>
    <t>Первый год планового периода</t>
  </si>
  <si>
    <t>2022</t>
  </si>
  <si>
    <t>2023</t>
  </si>
  <si>
    <t>2024</t>
  </si>
  <si>
    <t>2025</t>
  </si>
  <si>
    <t xml:space="preserve">Цель: обеспечение высокого качества образования, соответствующего потребностям граждан и перспективным задачам развития экономики Большеулуйского района, государственной поддержки детей-сирот, детей, оставшихся без попечения родителей, обеспечение качественного и безопасного отдыха и оздоровления детей в летний период 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</si>
  <si>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</si>
  <si>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%</t>
  </si>
  <si>
    <t>2</t>
  </si>
  <si>
    <t>Доля детей в возрасте от 1 до 6 лет, получающих услуги  дошкольного образования в ОУ различных типов и видов</t>
  </si>
  <si>
    <t>3</t>
  </si>
  <si>
    <t xml:space="preserve">Отношение среднего балла ЕГЭ (в расчете на 1 предмет) в 10 % школ Большеулуйского района с лучшими результатами ЕГЭ к среднему баллу ЕГЭ (в расчете на 1 предмет) в 10 % школ  Большеулуйского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</si>
  <si>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</si>
  <si>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</t>
  </si>
  <si>
    <t xml:space="preserve">Подпрограмма 1 «Развитие дошкольного, общего  и дополнительного образования детей» </t>
  </si>
  <si>
    <t>Задача № 1. Обеспечить доступность качественного дошкольного образования, соответствующего федеральному государственному образовательному стандарту дошкольного образования</t>
  </si>
  <si>
    <t>1.1.1</t>
  </si>
  <si>
    <t>Обеспеченность детей дошкольного возраста местами в дошкольных образовательных учреждениях (количество мест на 1000 детей)</t>
  </si>
  <si>
    <t>1.1.2</t>
  </si>
  <si>
    <t xml:space="preserve">Удельный вес   образовательных организаций (структурных подразделений), реализующих программы  дошкольного образования, в которых  проведена внешняя комплексная оценка качества образовательной деятельности с  в соответствии с федеральным государственным образовательным стандартом дошкольного образования
 </t>
  </si>
  <si>
    <t>1.1.3</t>
  </si>
  <si>
    <t>Задача № 2. Обеспечить доступность и качество общего образования, соответствующего федеральным государственным образовательным стандартам общего образования</t>
  </si>
  <si>
    <t>2.2.1</t>
  </si>
  <si>
    <t xml:space="preserve">Доля муниципальныхобразовательных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</si>
  <si>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>Доля выпускников муниципальных общеобразовательных организаций, не сдавших единый государственный экзамен по обязательным предметам, в общей численности выпускников муниципальных общеобразовательных организаций</t>
  </si>
  <si>
    <t>1.2.4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</si>
  <si>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общеобразовательных организаций</t>
  </si>
  <si>
    <t>1.2.5</t>
  </si>
  <si>
    <t>1.2.6</t>
  </si>
  <si>
    <t xml:space="preserve">Доля общеобразовательных учреждений, в которых созданы 100% условия для сопровождения обучающихся с ОВЗ в соответствии с требованиями действующего законодательства </t>
  </si>
  <si>
    <t>1.2.7</t>
  </si>
  <si>
    <t>1.2.8</t>
  </si>
  <si>
    <t>1.3.1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</si>
  <si>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</si>
  <si>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4.Обеспечить безопасный, качественный отдых и оздоровление детей в летний период </t>
  </si>
  <si>
    <t>1.4.1</t>
  </si>
  <si>
    <t>Доля детей школьного возраста, охваченных летним отдыхом</t>
  </si>
  <si>
    <t>Задача № 5.Обеспечить доступность  дополнительного образования детей.</t>
  </si>
  <si>
    <t>1.5.1.</t>
  </si>
  <si>
    <t>Доля обучающихся, охваченных дополнительным образованием.</t>
  </si>
  <si>
    <t>1.5.2</t>
  </si>
  <si>
    <t xml:space="preserve">Численность обучающихся, занимающихся в муниципальном бюджетном образовательном учреждении дополнительного образования детей </t>
  </si>
  <si>
    <t>1.5.3</t>
  </si>
  <si>
    <t>Доля детей в возрасте от 5 до 18 лет, использующих сертификаты дополнительного образования</t>
  </si>
  <si>
    <t>Задача № 6. Обеспечение функционирования системы персонифицированного финансирования, обеспечивающей свободу выбора образовательных программ, равенство доступа к дополнительному образованию за счет средств бюджетов бюджетной системы, легкость и оперативность смены осваиваемых образовательных программ.</t>
  </si>
  <si>
    <t>1.6.1</t>
  </si>
  <si>
    <t>Охват детей в возрасте от 5 до 18 лет, имеющих право на получение дополнительного образования в рамках системы персонифицированного финансирования</t>
  </si>
  <si>
    <t>Подпрограмма 2 «Развитие кадрового потенциала отрасли»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</si>
  <si>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35 лет</t>
  </si>
  <si>
    <t>2.1.1</t>
  </si>
  <si>
    <t xml:space="preserve">Удельный вес численности учителей 
в возрасте до 35 лет в общей численности учителей общеобразовательных организаций, расположенных на территории Большеулуйского района
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</si>
  <si>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</si>
  <si>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Доля педагогов, прошедших повышение квалификации в текущем году</t>
  </si>
  <si>
    <t>Задача № 3. обеспечить поддержку лучших педагогических работников</t>
  </si>
  <si>
    <t>2.3.1</t>
  </si>
  <si>
    <t>Доля педагогов, участвующих в профессиональных конкурсах муниципального, регионального и федерального уровней</t>
  </si>
  <si>
    <t>Подпрограмма 3 «Господдержка детей сирот, расширение практики применения семейных форм воспитания, защита прав несовершеннолетних детей»</t>
  </si>
  <si>
    <t>Задача №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</si>
  <si>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3.1.1</t>
  </si>
  <si>
    <t>Количество детей-сирот, детей, оставшихся без попечения родителей, а также лиц из их числа, которым необходимо приобрести жилые помещения в соответствии с соглашением о предоставлении субсидий из федерального бюджета бюджету Красноярского края в текущем финансовом году</t>
  </si>
  <si>
    <t>чел.</t>
  </si>
  <si>
    <t>3.1.2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</si>
  <si>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</si>
  <si>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Задача № 2. 2. Обеспечить профилактическую работу с несовершеннолетними, организовать деятельность по поддержки семьям и детям, находящимся в трудной жизненной ситуации</t>
  </si>
  <si>
    <t>3.2.1</t>
  </si>
  <si>
    <t>Доля обучающихся в муниципальных общеобразовательных организациях, охваченных мероприятиями профилактической направленности</t>
  </si>
  <si>
    <t>Задача № 3 Осуществлять государственные полномочия по организации и осуществлению деятельности по опеке и попечительству в отношении несовершеннолетних</t>
  </si>
  <si>
    <t>3.3.1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</si>
  <si>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</si>
  <si>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>Подпрограмма 4 «Обеспечение реализации муниципальной программы прочие мероприятия в области образования»</t>
  </si>
  <si>
    <t>Задача № 4.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отраслью.</t>
  </si>
  <si>
    <t>4.1.1.</t>
  </si>
  <si>
    <r>
      <rPr>
        <sz val="12"/>
        <rFont val="Times New Roman"/>
        <family val="1"/>
        <charset val="204"/>
      </rP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  <charset val="204"/>
      </rPr>
      <t>(отдел образования Администрации Большеулуйского района)</t>
    </r>
  </si>
  <si>
    <t>балл</t>
  </si>
  <si>
    <t>4.1.2.</t>
  </si>
  <si>
    <t xml:space="preserve">Своевременность  утверждения муниципальных  заданий руководством  Главного распорядителя средств районного бюджета, в ведении которого находятся муниципальные бюджетные  учреждения, на текущий финансовый год и плановый период 
</t>
  </si>
  <si>
    <t>4.1.3.</t>
  </si>
  <si>
    <t>Своевременность утверждения планов финансово-хозяйственной деятельности руководством Главного распорядителя средств районного бюджета, в ведении которого находятся муниципальные бюджетные учреждения, на текущий финансовый год и плановый период в соответствии со  сроками, утвержденными органами исполнительной власти Большеулуйского района, осуществляющими функции и полномочия учредителя</t>
  </si>
  <si>
    <t>Ответственный исполнитель программы                                                              А.А. Межова</t>
  </si>
  <si>
    <t xml:space="preserve">Приложение № 2
к паспорту муниципальной программы 
«Развитие образования 
Большеулулйского района»  </t>
  </si>
  <si>
    <t>ИНФОРМАЦИЯ О РЕСУРСНОМ ОБЕСПЕЧЕНИИ МУНИЦИПАЛЬНОЙ ПРОГРАММЫ БОЛЬШЕУЛУЙСКОГО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</si>
  <si>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тыс.руб.</t>
  </si>
  <si>
    <t>Наименование программы, подпрограммы</t>
  </si>
  <si>
    <t>Наименование ГРБС</t>
  </si>
  <si>
    <t>Код бюджетной классификации</t>
  </si>
  <si>
    <t>Отчетный финансовый год</t>
  </si>
  <si>
    <t xml:space="preserve">Итого </t>
  </si>
  <si>
    <t>Статус (муниципальная программа, подпрограмма)</t>
  </si>
  <si>
    <t>план</t>
  </si>
  <si>
    <t xml:space="preserve">план </t>
  </si>
  <si>
    <t>ГРБС</t>
  </si>
  <si>
    <t>Рз Пр</t>
  </si>
  <si>
    <t>ЦСР</t>
  </si>
  <si>
    <t>ВР</t>
  </si>
  <si>
    <t>Муниципальная программа</t>
  </si>
  <si>
    <t>«Развитие образования 
Большеулуйского района»</t>
  </si>
  <si>
    <t>всего расходное обязательство по программе</t>
  </si>
  <si>
    <t>Х</t>
  </si>
  <si>
    <t>в том числе по ГРБС:</t>
  </si>
  <si>
    <t xml:space="preserve">отдел образования администрации Большеулуйского района </t>
  </si>
  <si>
    <t>137</t>
  </si>
  <si>
    <t>Администрация Большеулуйского района</t>
  </si>
  <si>
    <t>111</t>
  </si>
  <si>
    <t>Подпрограмма 1</t>
  </si>
  <si>
    <t>«Развитие дошкольного, общего и дополнительного                                              образования детей»</t>
  </si>
  <si>
    <t>Подпрограмма 2</t>
  </si>
  <si>
    <t>«Развитие кадрового потенциала отрасли»</t>
  </si>
  <si>
    <t>Подпрограмма 3</t>
  </si>
  <si>
    <t>«Господдержка детей сирот, расширение практики применения семейных форм воспитания, защита прав несовершеннолетних детей»»</t>
  </si>
  <si>
    <t>Подпрограмма 4</t>
  </si>
  <si>
    <t>«Обеспечение реализации муниципальной программы, прочие мероприятия в области образования»</t>
  </si>
  <si>
    <t>отдел образования Администрации Большеулуйского района</t>
  </si>
  <si>
    <t>Приложение №3                                                                                                                     к паспорту муниципальной программы 
«Развитие образования Большеулуйского района»</t>
  </si>
  <si>
    <t>ИНФОРМАЦИЯ ОБ ИСТОЧНИКАХ ФИНАНСИРОВАНИЯ ПОДПРОГРАММ, ОТДЕЛЬНЫХ МЕРОПРИЯТИЙ МУНИЦИПАЛЬНОЙ ПРОГРАММЫ БОЛЬШЕУЛУЙСКОГО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</si>
  <si>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Статус</t>
  </si>
  <si>
    <t>Наименование муниципальной программы, подпрограммы   муниципальной программы</t>
  </si>
  <si>
    <t>Уровень бюджетной системы /источники финансирования</t>
  </si>
  <si>
    <t>Муниципальная  программа</t>
  </si>
  <si>
    <t>«Развитие образования Большеулуйского района»</t>
  </si>
  <si>
    <t>Всего</t>
  </si>
  <si>
    <t>в том числе:</t>
  </si>
  <si>
    <t xml:space="preserve">федеральный бюджет </t>
  </si>
  <si>
    <t>краевой бюджет</t>
  </si>
  <si>
    <t xml:space="preserve">        внебюджетные источники</t>
  </si>
  <si>
    <t xml:space="preserve">муниципальный бюджет </t>
  </si>
  <si>
    <t>юридические лица</t>
  </si>
  <si>
    <t xml:space="preserve">Подпрограмма 1 </t>
  </si>
  <si>
    <t>«Развитие дошкольного, общего и дополнительного образования детей»</t>
  </si>
  <si>
    <t xml:space="preserve">      внебюджетные источники</t>
  </si>
  <si>
    <t>внебюджетные источники</t>
  </si>
  <si>
    <t>«Господдержка детей сирот, расширение практики применения семейных форм воспитания, защита прав несовершеннолетних детей»</t>
  </si>
  <si>
    <t xml:space="preserve"> </t>
  </si>
  <si>
    <t xml:space="preserve">Приложение № 3
к паспорту муниципальной программы 
«Развитие образования 
Большеулуйского района» </t>
  </si>
  <si>
    <t>Перечень объектов капитального строительства муниципальной  собственности Большеулуйского района
 (за счет всех источников финансирования)</t>
  </si>
  <si>
    <t>Наименование объекта
 с  указанием  мощности и годов строительства</t>
  </si>
  <si>
    <t xml:space="preserve">Остаток стоимости строительства в ценах  контракта </t>
  </si>
  <si>
    <t>Объем капитальных вложений, тыс. рублей</t>
  </si>
  <si>
    <t>2012 год</t>
  </si>
  <si>
    <t>2013 год</t>
  </si>
  <si>
    <t>2014 год</t>
  </si>
  <si>
    <t>2015 год</t>
  </si>
  <si>
    <t>2016 год</t>
  </si>
  <si>
    <t>2017 год</t>
  </si>
  <si>
    <t>По годам до ввода объекта</t>
  </si>
  <si>
    <t>Главный распорядитель: Администрация Большеулуйского района</t>
  </si>
  <si>
    <t>детский сад в с.Большой Улуй на 95 мест</t>
  </si>
  <si>
    <t>федеральный бюджет</t>
  </si>
  <si>
    <t>муниципальный бюджет</t>
  </si>
  <si>
    <t>должно быть:</t>
  </si>
  <si>
    <t>разница:</t>
  </si>
  <si>
    <r>
      <rPr>
        <sz val="12"/>
        <rFont val="Times New Roman"/>
        <family val="1"/>
        <charset val="204"/>
      </rPr>
      <t>Приложение № 2
к муниципальной программе 
«Развитие образования Большеулуйского района»</t>
    </r>
    <r>
      <rPr>
        <sz val="12"/>
        <color indexed="2"/>
        <rFont val="Times New Roman"/>
        <family val="1"/>
        <charset val="204"/>
      </rPr>
      <t xml:space="preserve"> </t>
    </r>
  </si>
  <si>
    <t>Информация о планируемых объемах бюджетных ассигнований, 
направленных на реализацию научной, научно-технической и инновационной деятельности</t>
  </si>
  <si>
    <t>Цели, задачи, мероприятия</t>
  </si>
  <si>
    <t>Оценка эффекта от реализации мероприятий</t>
  </si>
  <si>
    <t>Приложение № 4    
к паспорту муниципальной программы 
«Развитие образования Большеулуйского района»</t>
  </si>
  <si>
    <t>ИНФОРМАЦИЯ</t>
  </si>
  <si>
    <t>О СВОДНЫХ ПОКАЗАТЕЛЯХ МУНИЦИПАЛЬНЫХ ЗАДАНИЙ</t>
  </si>
  <si>
    <t>N п/п</t>
  </si>
  <si>
    <t>Наименование муниципальной услуги (работы)</t>
  </si>
  <si>
    <t>Содержание муниципальной услуги (работы) &lt;1&gt;</t>
  </si>
  <si>
    <t>Наименование и значение показателя объема муниципальной услуги (работы)</t>
  </si>
  <si>
    <t>Значение показателя объема муниципальной услуги (работы) по годам реализации программы</t>
  </si>
  <si>
    <t>Реализация основных общеобразовательных программ начального общего образования</t>
  </si>
  <si>
    <t>не указано</t>
  </si>
  <si>
    <t xml:space="preserve">Число обучающихся </t>
  </si>
  <si>
    <t>адаптированная образовательная программа, обучающиеся с ограниченными возможностями здоровья (ОВЗ), очная</t>
  </si>
  <si>
    <t>Число обучающихся</t>
  </si>
  <si>
    <t>адаптированная образовательная программа,  обучающиеся с ограниченными возможностями здоровья (ОВЗ),  проходящие обучение по состоянию здоровья на дому, очно-заочная</t>
  </si>
  <si>
    <t>Расходы бюджета на оказание (выполнение) муниципальной услуги (работы), тыс. руб.</t>
  </si>
  <si>
    <t>Реализация основных общеобразовательных программ основного общего образования</t>
  </si>
  <si>
    <t>адаптированная образовательная программа,  обучающиеся с ограниченными возможностями здоровья (ОВЗ), проходящие обучение по состоянию здоровья на дому, очно-заочное</t>
  </si>
  <si>
    <t xml:space="preserve">адаптированная образовательная программа,  обучающиеся с ограниченными возможностями здоровья (ОВЗ), очная </t>
  </si>
  <si>
    <t>Реализация основных общеобразовательных программ среднего общего образования</t>
  </si>
  <si>
    <t>не указано, очная</t>
  </si>
  <si>
    <t>образовательная программа, обеспечивающая углубленное изучение отдельных учебных предметов, предметных областей (профильное обучение),очная</t>
  </si>
  <si>
    <t xml:space="preserve">  не указано, очно - заочная</t>
  </si>
  <si>
    <t>Реализация дополнительных общеразвивающих программ</t>
  </si>
  <si>
    <t>Человеко-часы</t>
  </si>
  <si>
    <t>Организация отдыха детей и молодежи</t>
  </si>
  <si>
    <t>в каникулярное время с дневным пребыванием, очная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</si>
  <si>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</si>
  <si>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организация и осуществление подвоза обучающихся в образовательные учреждения автомобильным транспортом</t>
  </si>
  <si>
    <t>Количество маршрутов</t>
  </si>
  <si>
    <t>Предоставление питания</t>
  </si>
  <si>
    <t>Реализация основных общеобразовательных программ дошкольного образования</t>
  </si>
  <si>
    <t>До 3 лет, очная, группа полного дня</t>
  </si>
  <si>
    <t>от 3 до 8 лет,  очная, группа полного дня</t>
  </si>
  <si>
    <t>До 3 лет, очная, группа  кратковременного  пребывания</t>
  </si>
  <si>
    <t>От 3 лет до 8 лет,  очная,  группа  кратковременного  пребывания</t>
  </si>
  <si>
    <t>Присмотр и уход</t>
  </si>
  <si>
    <t>Физические лица за исключением льготных категорий, до 3 лет, группа полного дня, очная</t>
  </si>
  <si>
    <t>Физические лица за исключением льготных категорий, от 3 до 8 лет, группа полного дня, очная</t>
  </si>
  <si>
    <t>Реализация дополнительных предпрофессиональных программ в области физической культуры и спорта</t>
  </si>
  <si>
    <r>
      <rPr>
        <sz val="10"/>
        <rFont val="Times New Roman"/>
        <family val="1"/>
        <charset val="204"/>
      </rPr>
      <t xml:space="preserve">Циклические, скоростно-силовые виды спорта и многоборья (лыжные гонки),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этап начальной подготовки</t>
    </r>
  </si>
  <si>
    <t>Количество человеко-часов (количество рассчитано на учебный год)</t>
  </si>
  <si>
    <t>Командные игровые виды спорта</t>
  </si>
  <si>
    <t>Спортивная подготовка по олимпийским видам спорта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</si>
  <si>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</si>
  <si>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Не указано</t>
  </si>
  <si>
    <t>Количество мероприятий (количество рассчитано на учебный год)</t>
  </si>
  <si>
    <t>Организация и проведение официальных спортивных мероприятий</t>
  </si>
  <si>
    <t>Муниципальный</t>
  </si>
  <si>
    <t>Приложение № 1
к подпрограмме 1 «Развитие дошкольного, общего и дополнительного  образования детей»</t>
  </si>
  <si>
    <t>ПЕРЕЧЕНЬ И ЗНАЧЕНИЯ ПОКАЗАТЕЛЕЙ РЕЗУЛЬТАТИВНОСТИ ПОДПРОГРАММЫ</t>
  </si>
  <si>
    <t>Цель, целевые индикаторы</t>
  </si>
  <si>
    <t>Источник информации</t>
  </si>
  <si>
    <t>годы реализации программы</t>
  </si>
  <si>
    <t>Цель: Создание в системе дошкольного, общего и дополнительного образования равных возможностей для получения доступного и  качественного образования, позитивной социализации детей и отдыха, оздоровления детей в летний период</t>
  </si>
  <si>
    <t>Задача № 1 Обеспечить доступность качественного дошкольного образования, соответствующего федеральному государственному образовательному стандарту дошкольного образования</t>
  </si>
  <si>
    <t>Ведомственная отчетность</t>
  </si>
  <si>
    <t>1.1.2.</t>
  </si>
  <si>
    <t>1.2.1</t>
  </si>
  <si>
    <t>Гос. стат. отчетность</t>
  </si>
  <si>
    <t>1.2.2</t>
  </si>
  <si>
    <t>1.2.3</t>
  </si>
  <si>
    <t>Доля базовых образовательных учреждений (обеспечивающих совместное обучение инвалидов и лиц, неимеющих нарушений)  в общем количестве образовательных учреждений, реализующих программы общего образования</t>
  </si>
  <si>
    <t xml:space="preserve">Задача № 4. Обеспечить безопасный, качественный отдых и оздоровление детей в летний период </t>
  </si>
  <si>
    <t>Доля детей школьного возраста,охваченных летним отдыхом</t>
  </si>
  <si>
    <t>Задача № 5.  Обеспечить доступность дополнительного образования детей</t>
  </si>
  <si>
    <t>1.5.1</t>
  </si>
  <si>
    <t>доля детей в возрасте от 5 до 18 лет, использующих сертификаты дополнительного образования</t>
  </si>
  <si>
    <t>ведомственная отчетность</t>
  </si>
  <si>
    <t>Приложение № 2
к подпрограмме 1 «Развитие дошкольного, общего и дополнительного разования детей»</t>
  </si>
  <si>
    <t>Перечень мероприятий подпрограммы с указанием объема средств на их реализацию и ожидаемых результатов</t>
  </si>
  <si>
    <t xml:space="preserve">Цели, задачи, мероприятия </t>
  </si>
  <si>
    <t>Расходы по  годам реализации программы (тыс.руб.)</t>
  </si>
  <si>
    <t>Ожидаемый результат от реализации подпрограммного мероприятия 
(в натуральном выражении)</t>
  </si>
  <si>
    <t>Обеспечение деятельности (оказание услуг) подведомственных учреждений</t>
  </si>
  <si>
    <t>Отдел образования администрации Большеулуйского района</t>
  </si>
  <si>
    <t>07 01</t>
  </si>
  <si>
    <t>0220000980</t>
  </si>
  <si>
    <t>110, 240, 610,                             850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</si>
  <si>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</si>
  <si>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0220010490</t>
  </si>
  <si>
    <t>110,                        610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</si>
  <si>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организаций.</t>
  </si>
  <si>
    <t>Отдел образования Администрации Большеулуйского района</t>
  </si>
  <si>
    <t xml:space="preserve">07 01 </t>
  </si>
  <si>
    <t>0220074080</t>
  </si>
  <si>
    <t xml:space="preserve">110,            240,               610,   </t>
  </si>
  <si>
    <t>1.1.4</t>
  </si>
  <si>
    <t>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</si>
  <si>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0220075880</t>
  </si>
  <si>
    <t>110,                240  610,</t>
  </si>
  <si>
    <t>1.1.5</t>
  </si>
  <si>
    <t xml:space="preserve">Финансовое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</t>
  </si>
  <si>
    <t>10 03</t>
  </si>
  <si>
    <t>0220075540</t>
  </si>
  <si>
    <t>610,                 240</t>
  </si>
  <si>
    <t>1.1.6</t>
  </si>
  <si>
    <t>Финансовое обеспечение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</si>
  <si>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</si>
  <si>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0220075560</t>
  </si>
  <si>
    <t>240,                     320</t>
  </si>
  <si>
    <t>1.1.7</t>
  </si>
  <si>
    <t>Мероприятия,направленные на реализацию приоритетного национального проекта  "Образование", создание безопасных и комфортных условий и развитие предметно-пространственной среды в сфере дошкольного  образования.</t>
  </si>
  <si>
    <t>0220081020</t>
  </si>
  <si>
    <t>ежегодно улучшены условия реализации программ дошкольного образования не менее чем в 1 учреждении</t>
  </si>
  <si>
    <t>07 02</t>
  </si>
  <si>
    <t>110,          240,            610,         850</t>
  </si>
  <si>
    <t>110,           610</t>
  </si>
  <si>
    <t xml:space="preserve"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</t>
  </si>
  <si>
    <t>0220075640</t>
  </si>
  <si>
    <t xml:space="preserve">110, 240                610    </t>
  </si>
  <si>
    <t>0703</t>
  </si>
  <si>
    <t>110,    610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</si>
  <si>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</t>
  </si>
  <si>
    <t xml:space="preserve">07 02 </t>
  </si>
  <si>
    <t>0220074090</t>
  </si>
  <si>
    <t xml:space="preserve">110, 240              610                    </t>
  </si>
  <si>
    <t>Финансовое обеспечение на питание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</t>
  </si>
  <si>
    <t>0220075660</t>
  </si>
  <si>
    <t xml:space="preserve">240           320     610        </t>
  </si>
  <si>
    <t>Организация проведения военно-полевых сборов в общеобразовательных учреждениях</t>
  </si>
  <si>
    <t>0220081240</t>
  </si>
  <si>
    <t>Медицинское сопровождение детей во время проведения спортивных соревнований и при доставке в загородные оздоровительные лагеря</t>
  </si>
  <si>
    <t xml:space="preserve">Отдел образования Администрации Большеулуйского района </t>
  </si>
  <si>
    <t>07 09</t>
  </si>
  <si>
    <t>0220081080</t>
  </si>
  <si>
    <t>240</t>
  </si>
  <si>
    <t>Обеспечено медицинское сопровождение  в год не менее 10 спортивных соревнований среди школьников</t>
  </si>
  <si>
    <t>1.2.9</t>
  </si>
  <si>
    <t>Мероприятия,направленные на реализацию приоритетного национального проекта  "Образование", создание безопасных и комфортных условий и развитие образовательной среды  в сфере общего и дополнительного образования.</t>
  </si>
  <si>
    <t>0702</t>
  </si>
  <si>
    <t>0220081090</t>
  </si>
  <si>
    <t>ежегодно улучшены условия реализации программ общего и (или)дополнительного  образования не менее чем в 1 учреждении</t>
  </si>
  <si>
    <t>1.2.10</t>
  </si>
  <si>
    <t xml:space="preserve">Предоставление питания обучающимся в муниципальных образовательных организациях, реализующих основные общеобразовательные программы, за счет средств родительской платы </t>
  </si>
  <si>
    <t>0220081040</t>
  </si>
  <si>
    <t>1.2.11</t>
  </si>
  <si>
    <t xml:space="preserve">Финансовое обеспечение мероприятий направленных на развитие инфраструктуры общеобразовательных организаций за счет средств краевого бюджета </t>
  </si>
  <si>
    <t>02200S5630</t>
  </si>
  <si>
    <t>240,           610</t>
  </si>
  <si>
    <t>1.2.12</t>
  </si>
  <si>
    <t xml:space="preserve">Финансовое обеспечение мероприятий направленных на развитие инфраструктуры общеобразовательных организаций за счет средств районного бюджета </t>
  </si>
  <si>
    <t>240,         610</t>
  </si>
  <si>
    <t>1.2.13</t>
  </si>
  <si>
    <t xml:space="preserve"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краевого бюджета </t>
  </si>
  <si>
    <t>02200S8400</t>
  </si>
  <si>
    <t>1.2.14</t>
  </si>
  <si>
    <t xml:space="preserve">Финансовое обеспечение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районного бюджета </t>
  </si>
  <si>
    <t>1.2.15</t>
  </si>
  <si>
    <t xml:space="preserve">Ежемесячное денежное вознаграждение за классное руководство педагогическим работникам муниципальных образовательных организаций </t>
  </si>
  <si>
    <t>0220053030</t>
  </si>
  <si>
    <t>110,          611</t>
  </si>
  <si>
    <t>1.2.16</t>
  </si>
  <si>
    <t>Финансовое обеспечение  на организацию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</si>
  <si>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1003</t>
  </si>
  <si>
    <t>02200L3040</t>
  </si>
  <si>
    <t xml:space="preserve">610,   240 </t>
  </si>
  <si>
    <t>1.2.17</t>
  </si>
  <si>
    <t>610</t>
  </si>
  <si>
    <t>1.2.19</t>
  </si>
  <si>
    <t>1.2.20</t>
  </si>
  <si>
    <t>1.2.21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</si>
  <si>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</si>
  <si>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022E250970</t>
  </si>
  <si>
    <t>Проведен ремонт 1 спорт зала в 2022 - в 1 школе</t>
  </si>
  <si>
    <t>1.2.23</t>
  </si>
  <si>
    <t>Задача № 3. Содействовать выявлению и поддержке одаренных детей</t>
  </si>
  <si>
    <t>Содействовать выявлению и поддержке одаренных детей через вовлечение их в различные сферы деятельности;</t>
  </si>
  <si>
    <t xml:space="preserve"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за участие высокомотивированных обущающихся в выездных интенсивных предметных школах. </t>
  </si>
  <si>
    <t>0220081100</t>
  </si>
  <si>
    <t>1.3.2</t>
  </si>
  <si>
    <t xml:space="preserve">Проведение муниципального этапа Всероссийской олимпиады школьников </t>
  </si>
  <si>
    <t>0220081110</t>
  </si>
  <si>
    <t xml:space="preserve">Ежегодно будут награждены  победители (не менее 12 чел.) и призёры (не менее 70 человек) муниципального этапа Всероссийской олимпиады школьников. </t>
  </si>
  <si>
    <t>Задача № 4. Обеспечить безопасный, качественный отдых и оздоровление детей   в летний период.</t>
  </si>
  <si>
    <t xml:space="preserve">Реализация образовательных программ оздоровления, отдыха, занятости детей и подростков </t>
  </si>
  <si>
    <t>0220081130</t>
  </si>
  <si>
    <t>Обеспечена реализация образовательных программ оздоровления, отдыха и занятости детей и подростков с охватом не менее 400 детей и подростков ежегодно</t>
  </si>
  <si>
    <t>1.4.2</t>
  </si>
  <si>
    <t xml:space="preserve">Организация подвоза детей и подростков к местам отдыха, оздоровления, занятости, местам проведения культурно-массовых мероприятий </t>
  </si>
  <si>
    <t>0220081140</t>
  </si>
  <si>
    <t>Обеспечен подвоз 100 % детей и подростков, которым необходим подвоз,  к местам отдыха, оздоровления, занятости, местам проведения культурно-массовых мероприятий</t>
  </si>
  <si>
    <t>1.4.3</t>
  </si>
  <si>
    <t>Мероприятие на организацию отдыха детей и их оздоровление за счёт средств краевого бюджета</t>
  </si>
  <si>
    <t>07 07</t>
  </si>
  <si>
    <t>0220076490</t>
  </si>
  <si>
    <t>240,  320,    610</t>
  </si>
  <si>
    <t>1.4.4</t>
  </si>
  <si>
    <t>Мероприятие на организацию отдыха детей и их оздоровление за счёт средств районного бюджета</t>
  </si>
  <si>
    <t>02200S6490</t>
  </si>
  <si>
    <t xml:space="preserve"> 240           320     </t>
  </si>
  <si>
    <t>1.4.5</t>
  </si>
  <si>
    <t>Организация мероприятий по обеспечению туристическим снаряжением для проживания участников в палаточных лагерях и спортивным оборудованием для проведения спортивных соревнований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</si>
  <si>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0220081160</t>
  </si>
  <si>
    <t>Задача № 5. Обеспечить доступность дополнительного образования детей.</t>
  </si>
  <si>
    <t xml:space="preserve">                                      07 03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</si>
  <si>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МБУДО "Большеулуйская ДЮСШ"</t>
  </si>
  <si>
    <t>Финансовое обеспечение работы муниципального опорного центра дополнительного образования (МОЦ) за счет средств районного бюджета</t>
  </si>
  <si>
    <t>0220081030</t>
  </si>
  <si>
    <t>Обеспечение функционирования муниципального опорного центра дополнительного образования детей на территории Большеулуйского района</t>
  </si>
  <si>
    <t>1.5.4</t>
  </si>
  <si>
    <t>Финансовое обеспечение  на частичную компенсацию расходов на повышение оплаты труда отдельным категориям работников бюджетной сферы</t>
  </si>
  <si>
    <t>0220027240</t>
  </si>
  <si>
    <t>0220081170</t>
  </si>
  <si>
    <t>Всего по подпрограмме</t>
  </si>
  <si>
    <t>Информация о распределении планируемых расходов по ГРБС</t>
  </si>
  <si>
    <t>Администрация Большеулуйского  района</t>
  </si>
  <si>
    <t xml:space="preserve">Приложение 1
к  подпрограмме 2 «Развитие кадрового потенциала отрасли» </t>
  </si>
  <si>
    <t>Годы реализации программы</t>
  </si>
  <si>
    <t>Текущий  финансовый год</t>
  </si>
  <si>
    <t>Цель: формирование кадрового ресурса отрасли, обеспечивающего необходимое качество образования  детей и молодежи , соответствующее потребностям граждан</t>
  </si>
  <si>
    <t>Задача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35 лет</t>
  </si>
  <si>
    <t>Задача 2. обеспечить функционирование системы подготовки, переподготовки и повышения квалификации педагогических кадров и ее модернизацию</t>
  </si>
  <si>
    <t>Задача 3. обеспечить поддержку лучших педагогических работников</t>
  </si>
  <si>
    <t>Доля педагогов, участвующих в профессиональных конкурсах муниципального, регионалдьного и федерального уровней</t>
  </si>
  <si>
    <t xml:space="preserve">Приложение 2
к  подпрограмме 2 «Развитие кадрового потенциала отрасли» </t>
  </si>
  <si>
    <t>Ожидаемый результат от реализации подпрограммного мероприятия (в натуральном выражении)</t>
  </si>
  <si>
    <t>Задача № 1. Содействовать сокращению педагогических вакансий в образовательных учреждениях района посредством привлечения, закрепления и создания условий для профессионального развития педагогов образовательных учреждений района, в том числе за счет привлечения молодых учителей в возрасте до 35 лет</t>
  </si>
  <si>
    <t>2.1.1.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</si>
  <si>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Оплата аренды жилой площади на территории района специалистам - педагогическим работникам ( молодые специалисты, специалисты приехавшие в район из иных муниципалитетов). Единовременная денежная выплата молодым специалистам-педагогам.</t>
  </si>
  <si>
    <t>0230081010</t>
  </si>
  <si>
    <t>110</t>
  </si>
  <si>
    <t>Ежегодно специалистам  по их запросу будет производиться оплата за  аренду жилья. Выплачена единовременная денежная выплата молодым педагогам</t>
  </si>
  <si>
    <t>Задача № 2. Обеспечить функционирование системы подготовки, переподготовки и повышения квалификации педагогических кадров и ее модернизацию</t>
  </si>
  <si>
    <t>Организация деятельности районных методических объединений, методического совета. Обеспечение системы переподготовки и повышения квалификации педагогов через семинары, круглые столы, педагогические чтения и др. Оплата аренды помещений для проведения семинаров, конкурсов, конференций.</t>
  </si>
  <si>
    <t>0230081050</t>
  </si>
  <si>
    <t>Ежегодно будет обеспечена деятельность 13 РМО, 1 районного методического совета.  Оплачена аренда помещения и (или) оборудования для проведения августовского педагогического совета</t>
  </si>
  <si>
    <t>Задача № 3. Обеспечить поддержку лучших педагогических работников</t>
  </si>
  <si>
    <t xml:space="preserve">Награждение лучших учителей за высокие показатели в учебно-воспитательном процессе и внедрение инновационных технологий в обучении школьников. Чествование ветеранов педагогического труда. </t>
  </si>
  <si>
    <t>0230081060</t>
  </si>
  <si>
    <t xml:space="preserve">Награждены юбиляры текущего года в возрасте 50,55,60,65 и т.д. лет. Награждены  педагоги-стажисты, которые отработали в системе образования 25, 30. 35. 40, 45 лет, в текущем году. Награждены лучшие учителя и воспитатели за высокие показатели по результатам текущего учебного года не менее 30 человек. Награждены по 3 победителя и участники районных  конкурсов "Учитель года" и "Воспитатель года". Оплачено 3 поздравления в газете Поощрены 2 участника региональных этапов профессиональных конкурсов. </t>
  </si>
  <si>
    <t>Приложение 1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</si>
  <si>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организация профилактических мероприятий с несовершеннолетними, поддержка семей и детей, находящихся в трудной жизненной ситуации.</t>
  </si>
  <si>
    <t>Задача № 1. 1. Обеспечить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</si>
  <si>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</si>
  <si>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Задача № 2. Обеспечить профилактическую работу с несовершеннолетними, организовать деятельность по поддержки семьям и детям, находящимся в трудной жизненной ситуации</t>
  </si>
  <si>
    <t xml:space="preserve"> Приложение 2 
к  подпрограмме 3 «Господдержка детей сирот, расширение практики применения семейных форм воспитания, защита прав несовершеннолетних детей»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</si>
  <si>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числа, организация профилактических мероприятий с несовершеннолетними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</si>
  <si>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основании решений судов по договорам социального займа за счет средств краевого бюджета</t>
  </si>
  <si>
    <t>0240075870</t>
  </si>
  <si>
    <t>410</t>
  </si>
  <si>
    <t>ежегодно  приобретены квартиры  для детей-сирот и детей, оставшихся без попечения родителей, лиц из числа детей-сирот и детей, оставшихся без попечения родителей, в соответствии с соглашением с Министерством образования Красноярского края</t>
  </si>
  <si>
    <t xml:space="preserve">Осуществление полномочий 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за счет средств краевого бюджета </t>
  </si>
  <si>
    <t>0113</t>
  </si>
  <si>
    <t>0240078460</t>
  </si>
  <si>
    <t>3.1.3</t>
  </si>
  <si>
    <t>Финансовое обеспечение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районного бюджета в рамках</t>
  </si>
  <si>
    <t>0240081180</t>
  </si>
  <si>
    <t>Проведение мероприятий направленных на профилактику правонарушений и преступлений среди несовершеннолетних</t>
  </si>
  <si>
    <t>oтдел образования администрации Большеулуйского района</t>
  </si>
  <si>
    <t>0240081150</t>
  </si>
  <si>
    <t>240,     610</t>
  </si>
  <si>
    <t>Охвачено ежегодно  мероприятиями не менее 70% обучающихся,в том числе из категории СОП не менее 100%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</si>
  <si>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</t>
  </si>
  <si>
    <t>0240075520</t>
  </si>
  <si>
    <t>120,  240</t>
  </si>
  <si>
    <t>Повышение эффективности управления отраслью и использования муниципального 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</si>
  <si>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Информация о ресурсном обеспечении расходов 
с учетом источников финансирования</t>
  </si>
  <si>
    <t xml:space="preserve">Приложение 1 
к подпрограмме 4 «Обеспечение реализации муниципальной программы прочие мероприятия в области образования» </t>
  </si>
  <si>
    <t>Цель: создание условий для эффективного управления отраслью</t>
  </si>
  <si>
    <t>Задача: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</t>
  </si>
  <si>
    <r>
      <rPr>
        <sz val="12"/>
        <rFont val="Times New Roman"/>
        <family val="1"/>
        <charset val="204"/>
      </rPr>
      <t xml:space="preserve">Своевременное доведение средств лимитов бюджетных обязательств до подведомственных учреждений, предусмотренных законом о бюджете за отчетный год в первоначальной редакции </t>
    </r>
    <r>
      <rPr>
        <i/>
        <sz val="12"/>
        <rFont val="Times New Roman"/>
        <family val="1"/>
        <charset val="204"/>
      </rPr>
      <t xml:space="preserve">(отдел образования Администрации Большеулуйского района)
</t>
    </r>
    <r>
      <rPr>
        <sz val="12"/>
        <rFont val="Times New Roman"/>
        <family val="1"/>
        <charset val="204"/>
      </rPr>
      <t xml:space="preserve">
</t>
    </r>
  </si>
  <si>
    <t>МКУ "Централизованная бухгалтерия", ФЭУ</t>
  </si>
  <si>
    <t>отдел образования администрация Большеулуйского района</t>
  </si>
  <si>
    <t xml:space="preserve">Приложение 2 
к подпрограмме 4 «Обеспечение реализации муниципальной программы  прочие мероприятия в области образования» </t>
  </si>
  <si>
    <t>Цель:  создание условий для эффективного управления отраслью</t>
  </si>
  <si>
    <t>Задача 1 Организовать деятельность отдела образования, обеспечивающего деятельность образовательных учреждений, направленную на эффективное управление отраслью</t>
  </si>
  <si>
    <t>4.1.1</t>
  </si>
  <si>
    <t xml:space="preserve">Обеспечение деятельности (оказание услуг) ТПМПК </t>
  </si>
  <si>
    <t xml:space="preserve"> 0250081200</t>
  </si>
  <si>
    <t xml:space="preserve">будет оказана консультативная психолого-педагогическая помощь не менее 20 обучающимся в соответствии с запросами родителей,  проведена информационно-разъяснительная работа </t>
  </si>
  <si>
    <t>4.1.2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</si>
  <si>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</si>
  <si>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0250010490</t>
  </si>
  <si>
    <t>Повышения эффективности и качества предоставления услуг на 1 балл</t>
  </si>
  <si>
    <t>4.1.3</t>
  </si>
  <si>
    <t>0250000980</t>
  </si>
  <si>
    <t>110,  240,   850</t>
  </si>
  <si>
    <t>4.1.4</t>
  </si>
  <si>
    <t xml:space="preserve">Руководство и управление в сфере установленных функций </t>
  </si>
  <si>
    <t>0250000990</t>
  </si>
  <si>
    <t>4.1.5</t>
  </si>
  <si>
    <t>0250027240</t>
  </si>
  <si>
    <t>110,    120</t>
  </si>
  <si>
    <t>110,                        611</t>
  </si>
  <si>
    <t>0220010340</t>
  </si>
  <si>
    <t xml:space="preserve">110,                     610         </t>
  </si>
  <si>
    <t>0220081190</t>
  </si>
  <si>
    <t>02200S6500</t>
  </si>
  <si>
    <t>0220008530</t>
  </si>
  <si>
    <t>240,                 610</t>
  </si>
  <si>
    <t>120,                  244</t>
  </si>
  <si>
    <t>0250010340</t>
  </si>
  <si>
    <t xml:space="preserve">110    </t>
  </si>
  <si>
    <t>Методическое обеспечение образовательной деятельности</t>
  </si>
  <si>
    <t xml:space="preserve">количество мероприятий </t>
  </si>
  <si>
    <t>Финансовое обеспечение на финансовое обеспечение (возмещение) расходных обязательств, связанных с увеличением с 1 июня 2022 года региональных выплат</t>
  </si>
  <si>
    <t>1.1.8</t>
  </si>
  <si>
    <t>1.1.9</t>
  </si>
  <si>
    <t>1.1.10</t>
  </si>
  <si>
    <t>Предоставление питания дошкольникам дошкольных образовательных организаций и обучающимся в муниципальных образовательных организациях, реализующих основные общеобразовательные программы, за счет средств родительской платы</t>
  </si>
  <si>
    <t>Финансовое  обеспечение (возмещение) расходов,связанных с предоставлением мер социальной поддержки в сфере  дошкольного и общего образования детей из семей лиц, принимающих участие в специальной военной операции</t>
  </si>
  <si>
    <t>1.5.5</t>
  </si>
  <si>
    <t>1.5.6</t>
  </si>
  <si>
    <t>1.5.7</t>
  </si>
  <si>
    <t>1.5.8</t>
  </si>
  <si>
    <t xml:space="preserve">Обеспечение возврата средств из бюджета района в связи с недостижением показателей результативности использования средств субсидии на обеспечении муниципальных физкультурно-спортивных организаций и муниципальных организаций дополнительного образования, осуществляющих деятельность в области физической культуры и спорта, осуществляющих подготовку спортивного резерва для спортивных сборных команд Красноярского края в соответствии с требованием федеральных стандартов спортивной подготовки в 2021 году </t>
  </si>
  <si>
    <t>Финансовое обеспечение мероприятий на выполнение требований федеральных стандартов спортивной подготовки за счёт средств краевого бюджета</t>
  </si>
  <si>
    <t>Финансовое обеспечение мероприятий на выполнение требований федеральных стандартов спортивной подготовки за счёт средств районного бюджета</t>
  </si>
  <si>
    <t>4.1.6</t>
  </si>
  <si>
    <t xml:space="preserve">120,   240,           850   </t>
  </si>
  <si>
    <t>Лыжные гонки, тренировочный этап, очная</t>
  </si>
  <si>
    <t>Число лиц, прошедших спортивну подготовку</t>
  </si>
  <si>
    <t xml:space="preserve"> 100 %  нуждающихся детей из семей лиц, участников СВО,обеспечены мерами социальной поддержки (Школьники обеспечены горячим питанием, воспитанники  бесплатно посещают ДОУ)</t>
  </si>
  <si>
    <t>Ежегодно не менее 20 обучающихся  отдыхнули  в палаточных лагерях.  Ежегодно проведено не менее 2 районных спортивных соревнований. Ежегодно не менее 1 команды школьников приняли участие в зональных(краевых) соревнованиях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</si>
  <si>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спортом, за счет средств районного бюджета</t>
  </si>
  <si>
    <t>120,               240</t>
  </si>
  <si>
    <t>Задача № 3.Содействовать выявлению сопровождению и поддержки одаренных детей через вовлечение их в различные сферы деятельности</t>
  </si>
  <si>
    <t>Задача № 3. Содействовать выявлению сопровождению и поддержке одаренных детей через вовлечение их в различные сферы деятельности</t>
  </si>
  <si>
    <t>410,  120, 240</t>
  </si>
  <si>
    <t>Задача № 2. Обеспечить профилактическую работу с несовершеннолетними,организовать деятельность по поддержки семей и детей,находящихся в трудной жизненной ситуации</t>
  </si>
  <si>
    <t xml:space="preserve">               07 03</t>
  </si>
  <si>
    <t>0707</t>
  </si>
  <si>
    <t>1.4.6</t>
  </si>
  <si>
    <t>1.4.7</t>
  </si>
  <si>
    <t>0709</t>
  </si>
  <si>
    <t>110,   240</t>
  </si>
  <si>
    <t>022ЕВ51790</t>
  </si>
  <si>
    <t>1.2.24</t>
  </si>
  <si>
    <t>610                     ( ф.б.)</t>
  </si>
  <si>
    <t>610  (к.б.)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</si>
  <si>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краевого бюджета ,федерального бюджета</t>
  </si>
  <si>
    <t>1.3.3</t>
  </si>
  <si>
    <t>Премия Главы Большеулуйского района обучающимся за особые успехи в различных видов деятельности</t>
  </si>
  <si>
    <t>2026</t>
  </si>
  <si>
    <t>0220081120</t>
  </si>
  <si>
    <t>240,             610</t>
  </si>
  <si>
    <t xml:space="preserve">120,           240,               </t>
  </si>
  <si>
    <t>Ежегодно 215 обучающихся будут иметь возможность повысить уровень физической подготовленности, достичь  спортивных результатов с учетом индивидуальных особенностей  и требованиям образовательных программ по видам спорта</t>
  </si>
  <si>
    <t>Количество  человек, получающих  услуги  дошкольного образования
2022 - 329 (ДОУ), 20 (ГКП). 2023 - 302 (ДОУ), 20 (ГКП), 2024 - 329 (ДОУ), 20 (ГКП), 2025 - 329 (ДОУ), 20 (ГКП), 2026 - 329 (ДОУ), 20 (ГКП)
Численность детей  в возрасте  с  3 до7 лет,  которым  предоставлена  возможность  получать  услуги  дошкольного образования
  2022 г. - 329 (ДОУ), 20 (ГКП). 2023 г. - 302 (ДОУ), 20 (ГКП),  2024 г. - 329 (ДОУ), 20 (ГКП), 2025 г. - 329 (ДОУ), 20 (ГКП), 2026 г. - 329 (ДОУ), 20 (ГКП)
Численность  воспитанников  дошкольных образовательных организаций, обучающихся  по  программам, соответствующим  требованиям  стандартов  дошкольного образования
2022 - 329, 2023 - 302, 2024 - 329, 2025 - 329, 2026 - 329</t>
  </si>
  <si>
    <t>Выделены денежные средства на осуществление присмотра и ухода за детьми-инвалидами,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 2022- 2, 2023- 1, 2024 - 1, 2025 - 1                                                                                                          детьми-сиротами и детьми, оставшимися без попечения родителей, а также детьми с туберкулезной интоксикацией 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платы: 2022 - 4 чел, 2023 - 4 чел., 2024 - 4 чел. 2025 - 4 чел., 2026 - 4 чел.</t>
  </si>
  <si>
    <t xml:space="preserve">Количество  семей,  получающих  выплату  на  первого  ребенка
2022 - 215, 2023 - 215, 2024 - 215, 2025 - 215, 2026 215
Количество  семей,  получающих  выплату  на  второго ребенка
2022 - 172,   2023 - 172, 2024 - 172, 2025 - 172, 2026 - 172
</t>
  </si>
  <si>
    <t xml:space="preserve">Количество человек, получающих услуги общего образования: 2022 - 920 чел. 2023 - 924 чел., 2024 - 924 чел.,  2025 - 924 чел., 2026 -930.  Ежегодно осуществляется подвоз 470 обучающихся к общеобразовательным  </t>
  </si>
  <si>
    <t>В 2022 году получат горячие завтраки обучающиеся с 6 до 10 лет - 252 чел., с 11 до 18 лет - 206 чел., горячие обеды обучающиеся с 6 до 10 лет - 40 чел., с 11 до 18 лет - 37 чел. 
В 2023 году получат горячие завтраки обучающиеся с 6 до 10 лет - 252 чел., с 11 до 18 лет - 206 чел., горячие обеды обучающиеся с 6 до 10 лет - 40 чел., с 11 до 18 лет - 37 чел., 
В 2024 году получат горячие завтраки обучающиеся с 6 до 10 лет - 252 чел., с 11 до 18 лет - 206 чел., горячие обеды обучающиеся с 6 до 10 лет - 40 чел., с 11 до 18 лет - 37 чел
В 2025 году получат горячие завтраки обучающиеся с 6 до 10 лет - 252 чел., с 11 до 18 лет - 206 чел., горячие обеды обучающиеся с 6 до 10 лет - 40 чел., с 11 до 18 лет - 37 чел.
В 2026 году получат горячие завтраки обучающиеся с 6 до 10 лет - 252 чел., с 11 до 18 лет - 206 чел., горячие обеды обучающиеся с 6 до 10 лет - 40 чел., с 11 до 18 лет - 37 чел</t>
  </si>
  <si>
    <t>Организовано горячее питание   десятиклассников и сопровождающих и (или) подвоз к месту проведения обязательных военно-полевых сборов не менее  в  2022 - 19 чел.,2023 - 19 чел.. 2024 - 19 чел., 2025 - 19 чел. 2026 - 19</t>
  </si>
  <si>
    <t xml:space="preserve">В 2022 году получат платное питание: горячие завтраки обучающиеся с 6 до 10 лет - 199 чел., с 11 до 18 лет - 14 чел., горячие обеды обучающиеся с 6 до 10 лет - 120 чел., с 11 до 18 лет - 15 чел    
В 2023 году получат платное питание: горячие завтраки обучающиеся с 6 до 10 лет - 199 чел., с 11 до 18 лет - 14 чел., горячие обеды обучающиеся с 6 до 10 лет - 120 чел., с 11 до 18 лет - 15 чел. 
В 2024 году получат платное питание: горячие завтраки обучающиеся с 6 до 10 лет - 199 чел., с 11 до 18 лет - 14 чел., горячие обеды обучающиеся с 6 до 10 лет - 120 чел., с 11 до 18 лет - 15 чел 
В 2025 году получат платное питание: горячие завтраки обучающиеся с 6 до 10 лет - 199 чел., с 11 до 18 лет - 14 чел., горячие обеды обучающиеся с 6 до 10 лет - 120 чел., с 11 до 18 лет - 15 чел 
В 2026 году получат платное питание: горячие завтраки обучающиеся с 6 до 10 лет - 199 чел., с 11 до 18 лет - 14 чел., горячие обеды обучающиеся с 6 до 10 лет - 120 чел., с 11 до 18 лет - 15 чел </t>
  </si>
  <si>
    <t>Количество педагогических работников, получивших ежемесячное денежное вознаграждение за классное руководство:  2022 - 196 чел., 2023 - 196 чел., 2024 - 110 чел., 2025 - 110 чел. 2026-110</t>
  </si>
  <si>
    <t xml:space="preserve">Охват детей по персонифицированнрму финансирования дополнительного образования  2020- 120 детей;  2023-140 детей; 2024- 160 детей, 2025- 160 детей, 2026 - 160 </t>
  </si>
  <si>
    <t>1.2.25</t>
  </si>
  <si>
    <t>02200S4700</t>
  </si>
  <si>
    <t>1.2.26</t>
  </si>
  <si>
    <t xml:space="preserve">Финансовое обеспечение мероприятий на создание условий для предоставления горячего питания обучающимся общеобразовательных организаций за счет средств краевого бюджета </t>
  </si>
  <si>
    <t xml:space="preserve">Финансовое обеспечение мероприятий на создание условий для предоставления горячего питания обучающимся общеобразовательных организаций за счет средств районного бюджета </t>
  </si>
  <si>
    <t xml:space="preserve">Финансовое обеспечение мероприятий на проведение мероприятий по обеспечению антитеррористической защищенности объектов образованияза счет средств районного бюджета </t>
  </si>
  <si>
    <t xml:space="preserve">Финансовое обеспечение мероприятий на проведение мероприятий по обеспечению антитеррористической защищенности объектов образования за счет средств краевого бюджета </t>
  </si>
  <si>
    <t>02200S5590</t>
  </si>
  <si>
    <t>240,          610</t>
  </si>
  <si>
    <t>1.2.27</t>
  </si>
  <si>
    <t>Получили бесплатное горячее питание обучающающихся 1-4 классов не менее  одного раза 2022-397чел.  за исключение ОВЗ; 2023-397чел.  за исключение ОВЗ, 2024-397чел.  за исключение ОВЗ,  2025-397чел.  за исключение ОВЗ,2026-397чел.  за исключение ОВЗ</t>
  </si>
  <si>
    <t xml:space="preserve">10-детей ежегодно получат премию Главы Большеулуйского райорна </t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</si>
  <si>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6 общеобразовательных  учреждениях не менее 432 чел.) .  Обеспечены путёвками в загородные оздоровительные лагеря в 2022-25 чел</t>
  </si>
  <si>
    <t xml:space="preserve">
Обеспечение реализации образовательных программ для различных категорий детей в период работы летних оздоровительных площадок при общеобразоваетльных учреждениях   (ежегодно в 6 общеобразовательных  учреждениях не менее 432 чел.) .  Обеспечены путёвками в загородные оздоровительные лагеря в 2023-25 чел., 2024- 25 чел., 2025- 25 чел. , 2026  - 25 чел.</t>
  </si>
  <si>
    <t>Информация о ресурсном обеспечении расходов  с учетом источников финансирования</t>
  </si>
  <si>
    <t>1.1.11</t>
  </si>
  <si>
    <t>1.1.12</t>
  </si>
  <si>
    <t>1.2.28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</si>
  <si>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за счет  средств краевого бюджета</t>
  </si>
  <si>
    <t>022Е15720</t>
  </si>
  <si>
    <t>1.2.29</t>
  </si>
  <si>
    <t>Предоставление субсидии  на обеспечение функционирования системы персонифицированного финансирования дополнительного образования детей</t>
  </si>
  <si>
    <t>год предшедствующий отчетному</t>
  </si>
  <si>
    <t>Доля детей в возрасте от 5 до 18 лет, охваченных дополнительным образованием</t>
  </si>
  <si>
    <t>Охват детей в возрасте от 2 месяцев до 7 лет услугой дошкольного образования (отношение численности детей в возрасте от 2 месяцев до 7 лет, получающих услугу дошкольного образования, к общей численности детей в возрасте от 2 месяцев до 7 лет, проживающих на территории Красноярского края)</t>
  </si>
  <si>
    <t>Доля выпускников государственных (муниципальных) общеобразовательных организаций, 
не получивших аттестат о среднем общем образовании, в общей численности выпускников государственных (муниципальных) общеобразовательных организаций</t>
  </si>
  <si>
    <t>5</t>
  </si>
  <si>
    <t>6</t>
  </si>
  <si>
    <t>7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</si>
  <si>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</t>
  </si>
  <si>
    <t>Удельный вес ДОУ, в которых оценка деятельности дошкольных образовательных организаций, их руководителей и основных категорий работников осуществляется на основании показателей эффективности деятельности  муниципальных дошкольных образовательных организаций (не менее чем в 80 % дошкольных организаций)</t>
  </si>
  <si>
    <t>Отношение численности детей в возрасте от 1,5 до 7 лет, получающих дошкольное образование в текущем году, к сумме численности детей в возрасте от 1,5 до 7 лет, получающих дошкольное образование 
в текущем году, и численности детей в возрасте от 1,5 до 7 лет, находящихся в очереди на получение в текущем году дошкольного образования</t>
  </si>
  <si>
    <t xml:space="preserve"> -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</si>
  <si>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</si>
  <si>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</si>
  <si>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Доля государственных (муниципальных) общеобразовательных организаций, соответствующих современным требованиям обучения, в общем количестве государственных (муниципальных) общеобразовательных организаций</t>
  </si>
  <si>
    <t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</t>
  </si>
  <si>
    <t>количество разработанных документов</t>
  </si>
  <si>
    <t>количество разработанных отчетов</t>
  </si>
  <si>
    <t xml:space="preserve">ежегодно будет осуществлен текущий ремонт не менее 1 образовательного учреждения, реализующего программу дошкольного образования                                                                </t>
  </si>
  <si>
    <t>в 2024 году открыт центр естественнонаучной и технологической направленностей в 1 общеобразовательном учреждении</t>
  </si>
  <si>
    <t>в 2023 году МБОУ "Большеулуйская СОШ" , МКОУ "Сучковская СОШ" и МКОУ "Новоеловская СОШ"установили тревожную кнопку (антитеррористическая защита здания)</t>
  </si>
  <si>
    <t>в 2023 году МБОУ "Большеулуйская СОШ" приобрела оборудование для школьной столовй и пищеблока</t>
  </si>
  <si>
    <t>Созданы комфортные и безопасные  условия не менее, чем в 1 образовательном учреждении: проведен капитальный ремонт.</t>
  </si>
  <si>
    <t xml:space="preserve">ежегодно проведен текущий ремонт не менее, чем в 1 общеобразовательного учреждения </t>
  </si>
  <si>
    <t>Введены по  0.5 ставки советника директора по воспптанию в МБОУ "Большеулуйская СОШ" и МКОУ "Сучковская СОШ"</t>
  </si>
  <si>
    <t>Ежегодно учащиеся из 6 общеобразовательных учреждений и 2 ДОУ примут участие в районных фестивалях, творческих конкурсах, спортивных соревнованиях общей численностью не менее 900 чел. Ежегодно не менее 1  учреждения примут участие в краевых конкурсах на условиях софинансирования, выездных интенсивных предметных школах.</t>
  </si>
  <si>
    <t>Обеспечение участия в официальных физкультурных (физкультурно-оздоровительных) мероприятиях</t>
  </si>
  <si>
    <t>бш+школы</t>
  </si>
  <si>
    <t xml:space="preserve">Доля общеобразовательных учреждений, в которых действуют органиы государственно-общественного управления  </t>
  </si>
  <si>
    <t>Удельный вес общеобразовательных организаций района,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образования, расположенных на территории Большеулуйского района</t>
  </si>
  <si>
    <t>0701</t>
  </si>
  <si>
    <t xml:space="preserve">           610</t>
  </si>
  <si>
    <t xml:space="preserve"> 610</t>
  </si>
  <si>
    <t xml:space="preserve">240              610        </t>
  </si>
  <si>
    <t>240,610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</si>
</sst>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\-??_р_._-;_-@_-"/>
    <numFmt numFmtId="165" formatCode="0.0"/>
    <numFmt numFmtId="166" formatCode="_-* #,##0.0_р_._-;\-* #,##0.0_р_._-;_-* \-?_р_._-;_-@_-"/>
    <numFmt numFmtId="167" formatCode="_-* #,##0.00\ _₽_-;\-* #,##0.00\ _₽_-;_-* \-??\ _₽_-;_-@_-"/>
    <numFmt numFmtId="168" formatCode="_-* #,##0.00_р_._-;\-* #,##0.00_р_._-;_-* \-?_р_._-;_-@_-"/>
    <numFmt numFmtId="169" formatCode="#,##0.0"/>
    <numFmt numFmtId="170" formatCode="_-* #,##0.0\ _₽_-;\-* #,##0.0\ _₽_-;_-* &quot;-&quot;?\ _₽_-;_-@_-"/>
    <numFmt numFmtId="171" formatCode="_-* #,##0.00_р_._-;\-* #,##0.00_р_._-;_-* &quot;-&quot;??_р_._-;_-@_-"/>
  </numFmts>
  <fonts count="31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u/>
      <sz val="10"/>
      <color indexed="4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2"/>
      <name val="Arial Cyr"/>
    </font>
    <font>
      <sz val="11.5"/>
      <name val="Times New Roman"/>
      <family val="1"/>
      <charset val="204"/>
    </font>
    <font>
      <sz val="10"/>
      <color indexed="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65"/>
      <name val="Times New Roman"/>
      <family val="1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u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164" fontId="16" fillId="0" borderId="0" applyBorder="0" applyProtection="0"/>
    <xf numFmtId="0" fontId="16" fillId="0" borderId="0"/>
    <xf numFmtId="0" fontId="3" fillId="0" borderId="0"/>
    <xf numFmtId="0" fontId="4" fillId="0" borderId="0"/>
    <xf numFmtId="0" fontId="16" fillId="0" borderId="0"/>
    <xf numFmtId="0" fontId="2" fillId="0" borderId="0"/>
    <xf numFmtId="164" fontId="16" fillId="0" borderId="0" applyBorder="0" applyProtection="0"/>
    <xf numFmtId="0" fontId="5" fillId="0" borderId="0" applyBorder="0" applyProtection="0"/>
    <xf numFmtId="0" fontId="1" fillId="0" borderId="0"/>
    <xf numFmtId="0" fontId="18" fillId="0" borderId="0"/>
    <xf numFmtId="0" fontId="19" fillId="0" borderId="0"/>
    <xf numFmtId="171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21" fillId="0" borderId="0"/>
  </cellStyleXfs>
  <cellXfs count="497">
    <xf numFmtId="0" fontId="0" fillId="0" borderId="0" xfId="0"/>
    <xf numFmtId="49" fontId="6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49" fontId="6" fillId="0" borderId="0" xfId="2" applyNumberFormat="1" applyFont="1" applyAlignment="1">
      <alignment horizontal="center" vertical="center"/>
    </xf>
    <xf numFmtId="0" fontId="6" fillId="0" borderId="0" xfId="2" applyFont="1" applyAlignment="1">
      <alignment wrapText="1"/>
    </xf>
    <xf numFmtId="0" fontId="6" fillId="0" borderId="0" xfId="2" applyFont="1" applyAlignment="1">
      <alignment horizontal="center" vertical="center" wrapText="1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2" xfId="2" applyNumberFormat="1" applyFont="1" applyBorder="1" applyAlignment="1">
      <alignment horizontal="center" vertical="center" wrapText="1"/>
    </xf>
    <xf numFmtId="2" fontId="6" fillId="0" borderId="3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 indent="1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 indent="1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/>
    <xf numFmtId="0" fontId="6" fillId="0" borderId="2" xfId="2" applyFont="1" applyBorder="1" applyAlignment="1">
      <alignment horizontal="left" vertical="center" wrapText="1"/>
    </xf>
    <xf numFmtId="165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/>
    <xf numFmtId="0" fontId="9" fillId="0" borderId="7" xfId="0" applyFont="1" applyBorder="1"/>
    <xf numFmtId="49" fontId="6" fillId="0" borderId="2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 wrapText="1" indent="1"/>
    </xf>
    <xf numFmtId="9" fontId="6" fillId="0" borderId="2" xfId="2" applyNumberFormat="1" applyFont="1" applyBorder="1" applyAlignment="1">
      <alignment horizontal="center" vertical="center" wrapText="1"/>
    </xf>
    <xf numFmtId="10" fontId="6" fillId="0" borderId="2" xfId="2" applyNumberFormat="1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1" xfId="0" applyFont="1" applyBorder="1"/>
    <xf numFmtId="49" fontId="6" fillId="0" borderId="3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3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0" xfId="0" applyNumberFormat="1" applyFont="1"/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center" vertical="center"/>
    </xf>
    <xf numFmtId="167" fontId="6" fillId="0" borderId="0" xfId="0" applyNumberFormat="1" applyFont="1"/>
    <xf numFmtId="164" fontId="6" fillId="0" borderId="0" xfId="0" applyNumberFormat="1" applyFont="1"/>
    <xf numFmtId="0" fontId="6" fillId="0" borderId="2" xfId="0" applyFont="1" applyBorder="1"/>
    <xf numFmtId="168" fontId="6" fillId="0" borderId="0" xfId="0" applyNumberFormat="1" applyFont="1"/>
    <xf numFmtId="0" fontId="10" fillId="0" borderId="0" xfId="0" applyFont="1"/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166" fontId="7" fillId="0" borderId="2" xfId="1" applyNumberFormat="1" applyFont="1" applyBorder="1" applyAlignment="1" applyProtection="1">
      <alignment horizontal="center" vertical="center" wrapText="1"/>
    </xf>
    <xf numFmtId="164" fontId="10" fillId="0" borderId="0" xfId="0" applyNumberFormat="1" applyFont="1"/>
    <xf numFmtId="166" fontId="7" fillId="0" borderId="2" xfId="0" applyNumberFormat="1" applyFont="1" applyBorder="1"/>
    <xf numFmtId="0" fontId="6" fillId="0" borderId="2" xfId="0" applyFont="1" applyBorder="1" applyAlignment="1">
      <alignment horizontal="left" vertical="top" wrapText="1" indent="2"/>
    </xf>
    <xf numFmtId="0" fontId="6" fillId="0" borderId="2" xfId="0" applyFont="1" applyBorder="1" applyAlignment="1">
      <alignment horizontal="left" vertical="top" wrapText="1" indent="3"/>
    </xf>
    <xf numFmtId="168" fontId="7" fillId="0" borderId="2" xfId="0" applyNumberFormat="1" applyFont="1" applyBorder="1"/>
    <xf numFmtId="0" fontId="10" fillId="0" borderId="0" xfId="5" applyFont="1"/>
    <xf numFmtId="0" fontId="6" fillId="0" borderId="0" xfId="5" applyFont="1"/>
    <xf numFmtId="0" fontId="6" fillId="0" borderId="0" xfId="5" applyFont="1" applyAlignment="1">
      <alignment vertical="top" wrapText="1"/>
    </xf>
    <xf numFmtId="0" fontId="6" fillId="0" borderId="0" xfId="5" applyFont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/>
    </xf>
    <xf numFmtId="0" fontId="6" fillId="0" borderId="2" xfId="5" applyFont="1" applyBorder="1" applyAlignment="1">
      <alignment horizontal="center" vertical="top"/>
    </xf>
    <xf numFmtId="0" fontId="7" fillId="0" borderId="2" xfId="5" applyFont="1" applyBorder="1" applyAlignment="1">
      <alignment horizontal="left" vertical="top"/>
    </xf>
    <xf numFmtId="166" fontId="6" fillId="0" borderId="2" xfId="5" applyNumberFormat="1" applyFont="1" applyBorder="1" applyAlignment="1">
      <alignment horizontal="center" vertical="center"/>
    </xf>
    <xf numFmtId="166" fontId="6" fillId="2" borderId="2" xfId="5" applyNumberFormat="1" applyFont="1" applyFill="1" applyBorder="1" applyAlignment="1">
      <alignment horizontal="center" vertical="center"/>
    </xf>
    <xf numFmtId="166" fontId="9" fillId="2" borderId="2" xfId="5" applyNumberFormat="1" applyFont="1" applyFill="1" applyBorder="1" applyAlignment="1">
      <alignment horizontal="center" vertical="center"/>
    </xf>
    <xf numFmtId="0" fontId="6" fillId="0" borderId="2" xfId="5" applyFont="1" applyBorder="1" applyAlignment="1">
      <alignment horizontal="left" vertical="top"/>
    </xf>
    <xf numFmtId="166" fontId="9" fillId="0" borderId="2" xfId="5" applyNumberFormat="1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top" wrapText="1"/>
    </xf>
    <xf numFmtId="0" fontId="6" fillId="0" borderId="2" xfId="5" applyFont="1" applyBorder="1" applyAlignment="1">
      <alignment horizontal="left" vertical="top" wrapText="1"/>
    </xf>
    <xf numFmtId="166" fontId="6" fillId="0" borderId="2" xfId="5" applyNumberFormat="1" applyFont="1" applyBorder="1" applyAlignment="1">
      <alignment horizontal="center" vertical="center" wrapText="1"/>
    </xf>
    <xf numFmtId="166" fontId="10" fillId="0" borderId="2" xfId="5" applyNumberFormat="1" applyFont="1" applyBorder="1" applyAlignment="1">
      <alignment horizontal="center" vertical="center"/>
    </xf>
    <xf numFmtId="0" fontId="6" fillId="0" borderId="0" xfId="5" applyFont="1" applyAlignment="1">
      <alignment horizontal="center" vertical="top" wrapText="1"/>
    </xf>
    <xf numFmtId="166" fontId="7" fillId="0" borderId="0" xfId="0" applyNumberFormat="1" applyFont="1" applyAlignment="1">
      <alignment horizontal="right" vertical="center"/>
    </xf>
    <xf numFmtId="166" fontId="6" fillId="0" borderId="0" xfId="5" applyNumberFormat="1" applyFont="1" applyAlignment="1">
      <alignment horizontal="center" vertical="center" wrapText="1"/>
    </xf>
    <xf numFmtId="166" fontId="10" fillId="0" borderId="0" xfId="5" applyNumberFormat="1" applyFont="1" applyAlignment="1">
      <alignment vertical="center"/>
    </xf>
    <xf numFmtId="0" fontId="6" fillId="0" borderId="0" xfId="5" applyFont="1" applyAlignment="1">
      <alignment horizontal="left"/>
    </xf>
    <xf numFmtId="166" fontId="6" fillId="0" borderId="0" xfId="5" applyNumberFormat="1" applyFont="1"/>
    <xf numFmtId="0" fontId="6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2" applyFont="1" applyAlignment="1">
      <alignment horizontal="left" vertical="center" wrapText="1" indent="1"/>
    </xf>
    <xf numFmtId="168" fontId="6" fillId="2" borderId="0" xfId="0" applyNumberFormat="1" applyFont="1" applyFill="1"/>
    <xf numFmtId="0" fontId="6" fillId="2" borderId="0" xfId="0" applyFont="1" applyFill="1"/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2" applyFont="1" applyFill="1" applyAlignment="1">
      <alignment vertical="top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66" fontId="6" fillId="2" borderId="0" xfId="0" applyNumberFormat="1" applyFont="1" applyFill="1"/>
    <xf numFmtId="2" fontId="6" fillId="2" borderId="0" xfId="0" applyNumberFormat="1" applyFont="1" applyFill="1"/>
    <xf numFmtId="164" fontId="6" fillId="2" borderId="0" xfId="0" applyNumberFormat="1" applyFont="1" applyFill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textRotation="90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168" fontId="6" fillId="0" borderId="2" xfId="0" applyNumberFormat="1" applyFont="1" applyBorder="1"/>
    <xf numFmtId="166" fontId="6" fillId="0" borderId="0" xfId="0" applyNumberFormat="1" applyFont="1" applyAlignment="1">
      <alignment horizontal="left" vertical="center"/>
    </xf>
    <xf numFmtId="166" fontId="6" fillId="0" borderId="0" xfId="0" applyNumberFormat="1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top"/>
    </xf>
    <xf numFmtId="166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8" xfId="0" applyFont="1" applyBorder="1" applyAlignment="1">
      <alignment horizontal="left" vertical="center" wrapText="1" indent="1"/>
    </xf>
    <xf numFmtId="0" fontId="13" fillId="0" borderId="0" xfId="2" applyFont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166" fontId="14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166" fontId="6" fillId="0" borderId="2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166" fontId="14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top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5" fillId="0" borderId="0" xfId="0" applyFont="1"/>
    <xf numFmtId="0" fontId="6" fillId="0" borderId="2" xfId="0" applyFont="1" applyBorder="1" applyAlignment="1">
      <alignment horizontal="left" vertical="top" wrapText="1"/>
    </xf>
    <xf numFmtId="49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65" fontId="14" fillId="2" borderId="2" xfId="0" applyNumberFormat="1" applyFont="1" applyFill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/>
    </xf>
    <xf numFmtId="165" fontId="14" fillId="2" borderId="2" xfId="0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/>
    </xf>
    <xf numFmtId="0" fontId="14" fillId="0" borderId="16" xfId="0" applyFont="1" applyBorder="1" applyAlignment="1">
      <alignment horizontal="justify" vertical="center" wrapText="1"/>
    </xf>
    <xf numFmtId="4" fontId="14" fillId="0" borderId="16" xfId="0" applyNumberFormat="1" applyFont="1" applyBorder="1" applyAlignment="1">
      <alignment horizontal="justify" vertical="center" wrapText="1"/>
    </xf>
    <xf numFmtId="4" fontId="0" fillId="0" borderId="0" xfId="0" applyNumberFormat="1"/>
    <xf numFmtId="0" fontId="14" fillId="0" borderId="17" xfId="0" applyFont="1" applyBorder="1" applyAlignment="1">
      <alignment horizontal="justify" vertical="center" wrapText="1"/>
    </xf>
    <xf numFmtId="4" fontId="14" fillId="0" borderId="17" xfId="0" applyNumberFormat="1" applyFont="1" applyBorder="1" applyAlignment="1">
      <alignment horizontal="justify" vertical="center" wrapText="1"/>
    </xf>
    <xf numFmtId="2" fontId="6" fillId="3" borderId="2" xfId="0" applyNumberFormat="1" applyFont="1" applyFill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169" fontId="6" fillId="5" borderId="2" xfId="0" applyNumberFormat="1" applyFont="1" applyFill="1" applyBorder="1" applyAlignment="1">
      <alignment horizontal="right" vertical="center"/>
    </xf>
    <xf numFmtId="169" fontId="13" fillId="5" borderId="2" xfId="0" applyNumberFormat="1" applyFont="1" applyFill="1" applyBorder="1" applyAlignment="1">
      <alignment vertical="center" wrapText="1"/>
    </xf>
    <xf numFmtId="169" fontId="13" fillId="5" borderId="2" xfId="0" applyNumberFormat="1" applyFont="1" applyFill="1" applyBorder="1" applyAlignment="1">
      <alignment vertical="center"/>
    </xf>
    <xf numFmtId="169" fontId="6" fillId="5" borderId="2" xfId="0" applyNumberFormat="1" applyFont="1" applyFill="1" applyBorder="1"/>
    <xf numFmtId="169" fontId="6" fillId="5" borderId="2" xfId="0" applyNumberFormat="1" applyFont="1" applyFill="1" applyBorder="1" applyAlignment="1">
      <alignment horizontal="right" vertical="center" wrapText="1"/>
    </xf>
    <xf numFmtId="170" fontId="10" fillId="0" borderId="0" xfId="0" applyNumberFormat="1" applyFont="1"/>
    <xf numFmtId="165" fontId="8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center" wrapText="1"/>
    </xf>
    <xf numFmtId="166" fontId="14" fillId="4" borderId="2" xfId="0" applyNumberFormat="1" applyFont="1" applyFill="1" applyBorder="1" applyAlignment="1">
      <alignment horizontal="center" vertical="center"/>
    </xf>
    <xf numFmtId="165" fontId="14" fillId="5" borderId="2" xfId="0" applyNumberFormat="1" applyFont="1" applyFill="1" applyBorder="1" applyAlignment="1">
      <alignment horizontal="right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166" fontId="20" fillId="4" borderId="2" xfId="0" applyNumberFormat="1" applyFont="1" applyFill="1" applyBorder="1" applyAlignment="1">
      <alignment horizontal="center" vertical="center"/>
    </xf>
    <xf numFmtId="166" fontId="20" fillId="5" borderId="2" xfId="0" applyNumberFormat="1" applyFont="1" applyFill="1" applyBorder="1" applyAlignment="1">
      <alignment horizontal="center" vertical="center"/>
    </xf>
    <xf numFmtId="166" fontId="20" fillId="0" borderId="2" xfId="0" applyNumberFormat="1" applyFont="1" applyBorder="1" applyAlignment="1">
      <alignment horizontal="center" vertical="center"/>
    </xf>
    <xf numFmtId="166" fontId="20" fillId="2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Border="1"/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/>
    </xf>
    <xf numFmtId="49" fontId="6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168" fontId="6" fillId="5" borderId="0" xfId="0" applyNumberFormat="1" applyFont="1" applyFill="1"/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top" wrapText="1"/>
    </xf>
    <xf numFmtId="49" fontId="6" fillId="5" borderId="2" xfId="0" applyNumberFormat="1" applyFont="1" applyFill="1" applyBorder="1" applyAlignment="1">
      <alignment horizontal="left" vertical="center"/>
    </xf>
    <xf numFmtId="0" fontId="13" fillId="5" borderId="2" xfId="0" applyFont="1" applyFill="1" applyBorder="1" applyAlignment="1">
      <alignment vertical="center" wrapText="1"/>
    </xf>
    <xf numFmtId="0" fontId="6" fillId="5" borderId="2" xfId="2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0" xfId="0" applyFont="1" applyFill="1" applyAlignment="1">
      <alignment horizontal="left" vertical="top"/>
    </xf>
    <xf numFmtId="49" fontId="6" fillId="5" borderId="0" xfId="0" applyNumberFormat="1" applyFont="1" applyFill="1" applyAlignment="1">
      <alignment horizontal="center" vertical="top"/>
    </xf>
    <xf numFmtId="168" fontId="6" fillId="5" borderId="0" xfId="0" applyNumberFormat="1" applyFont="1" applyFill="1" applyAlignment="1">
      <alignment horizontal="left" vertical="center"/>
    </xf>
    <xf numFmtId="168" fontId="6" fillId="5" borderId="2" xfId="0" applyNumberFormat="1" applyFont="1" applyFill="1" applyBorder="1"/>
    <xf numFmtId="166" fontId="6" fillId="5" borderId="0" xfId="0" applyNumberFormat="1" applyFont="1" applyFill="1" applyAlignment="1">
      <alignment horizontal="left" vertical="center"/>
    </xf>
    <xf numFmtId="166" fontId="6" fillId="5" borderId="2" xfId="0" applyNumberFormat="1" applyFont="1" applyFill="1" applyBorder="1"/>
    <xf numFmtId="166" fontId="6" fillId="5" borderId="0" xfId="0" applyNumberFormat="1" applyFont="1" applyFill="1" applyAlignment="1">
      <alignment horizontal="center" vertical="center"/>
    </xf>
    <xf numFmtId="166" fontId="6" fillId="5" borderId="0" xfId="0" applyNumberFormat="1" applyFont="1" applyFill="1" applyAlignment="1">
      <alignment horizontal="center" vertical="top"/>
    </xf>
    <xf numFmtId="166" fontId="6" fillId="5" borderId="0" xfId="0" applyNumberFormat="1" applyFont="1" applyFill="1"/>
    <xf numFmtId="168" fontId="6" fillId="5" borderId="0" xfId="0" applyNumberFormat="1" applyFont="1" applyFill="1" applyAlignment="1">
      <alignment horizontal="right" vertical="center"/>
    </xf>
    <xf numFmtId="0" fontId="6" fillId="5" borderId="0" xfId="0" applyFont="1" applyFill="1"/>
    <xf numFmtId="0" fontId="8" fillId="5" borderId="0" xfId="0" applyFont="1" applyFill="1"/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top"/>
    </xf>
    <xf numFmtId="2" fontId="6" fillId="5" borderId="0" xfId="0" applyNumberFormat="1" applyFont="1" applyFill="1"/>
    <xf numFmtId="164" fontId="6" fillId="5" borderId="0" xfId="0" applyNumberFormat="1" applyFont="1" applyFill="1"/>
    <xf numFmtId="49" fontId="22" fillId="4" borderId="15" xfId="16" applyNumberFormat="1" applyFont="1" applyFill="1" applyBorder="1" applyAlignment="1" applyProtection="1">
      <alignment horizontal="center" vertical="center" wrapText="1"/>
    </xf>
    <xf numFmtId="49" fontId="23" fillId="4" borderId="18" xfId="16" applyNumberFormat="1" applyFont="1" applyFill="1" applyBorder="1" applyAlignment="1" applyProtection="1">
      <alignment horizontal="center" vertical="center" wrapText="1"/>
    </xf>
    <xf numFmtId="4" fontId="23" fillId="4" borderId="18" xfId="16" applyNumberFormat="1" applyFont="1" applyFill="1" applyBorder="1" applyAlignment="1" applyProtection="1">
      <alignment horizontal="right" vertical="center" wrapText="1"/>
    </xf>
    <xf numFmtId="49" fontId="24" fillId="4" borderId="19" xfId="16" applyNumberFormat="1" applyFont="1" applyFill="1" applyBorder="1" applyAlignment="1" applyProtection="1">
      <alignment horizontal="center"/>
    </xf>
    <xf numFmtId="4" fontId="24" fillId="4" borderId="19" xfId="16" applyNumberFormat="1" applyFont="1" applyFill="1" applyBorder="1" applyAlignment="1" applyProtection="1">
      <alignment horizontal="right"/>
    </xf>
    <xf numFmtId="166" fontId="6" fillId="5" borderId="0" xfId="0" applyNumberFormat="1" applyFont="1" applyFill="1" applyBorder="1" applyAlignment="1">
      <alignment horizontal="right" vertical="center"/>
    </xf>
    <xf numFmtId="0" fontId="6" fillId="5" borderId="2" xfId="0" applyFont="1" applyFill="1" applyBorder="1" applyAlignment="1">
      <alignment vertical="center" wrapText="1"/>
    </xf>
    <xf numFmtId="168" fontId="6" fillId="4" borderId="2" xfId="0" applyNumberFormat="1" applyFont="1" applyFill="1" applyBorder="1"/>
    <xf numFmtId="166" fontId="14" fillId="4" borderId="2" xfId="0" applyNumberFormat="1" applyFont="1" applyFill="1" applyBorder="1"/>
    <xf numFmtId="166" fontId="6" fillId="4" borderId="0" xfId="0" applyNumberFormat="1" applyFont="1" applyFill="1"/>
    <xf numFmtId="49" fontId="6" fillId="4" borderId="3" xfId="0" applyNumberFormat="1" applyFont="1" applyFill="1" applyBorder="1" applyAlignment="1">
      <alignment horizontal="center" vertical="center" wrapText="1"/>
    </xf>
    <xf numFmtId="168" fontId="6" fillId="4" borderId="0" xfId="0" applyNumberFormat="1" applyFont="1" applyFill="1"/>
    <xf numFmtId="0" fontId="6" fillId="4" borderId="0" xfId="0" applyFont="1" applyFill="1"/>
    <xf numFmtId="170" fontId="6" fillId="4" borderId="0" xfId="0" applyNumberFormat="1" applyFont="1" applyFill="1"/>
    <xf numFmtId="166" fontId="25" fillId="0" borderId="2" xfId="0" applyNumberFormat="1" applyFont="1" applyBorder="1"/>
    <xf numFmtId="166" fontId="25" fillId="2" borderId="2" xfId="0" applyNumberFormat="1" applyFont="1" applyFill="1" applyBorder="1"/>
    <xf numFmtId="166" fontId="25" fillId="4" borderId="2" xfId="0" applyNumberFormat="1" applyFont="1" applyFill="1" applyBorder="1"/>
    <xf numFmtId="168" fontId="26" fillId="0" borderId="2" xfId="0" applyNumberFormat="1" applyFont="1" applyBorder="1"/>
    <xf numFmtId="168" fontId="26" fillId="2" borderId="2" xfId="0" applyNumberFormat="1" applyFont="1" applyFill="1" applyBorder="1"/>
    <xf numFmtId="168" fontId="26" fillId="4" borderId="2" xfId="0" applyNumberFormat="1" applyFont="1" applyFill="1" applyBorder="1"/>
    <xf numFmtId="166" fontId="26" fillId="0" borderId="2" xfId="0" applyNumberFormat="1" applyFont="1" applyBorder="1"/>
    <xf numFmtId="166" fontId="26" fillId="2" borderId="2" xfId="0" applyNumberFormat="1" applyFont="1" applyFill="1" applyBorder="1"/>
    <xf numFmtId="166" fontId="26" fillId="4" borderId="2" xfId="0" applyNumberFormat="1" applyFont="1" applyFill="1" applyBorder="1"/>
    <xf numFmtId="166" fontId="26" fillId="0" borderId="0" xfId="0" applyNumberFormat="1" applyFont="1"/>
    <xf numFmtId="166" fontId="26" fillId="2" borderId="0" xfId="0" applyNumberFormat="1" applyFont="1" applyFill="1"/>
    <xf numFmtId="166" fontId="26" fillId="4" borderId="0" xfId="0" applyNumberFormat="1" applyFont="1" applyFill="1"/>
    <xf numFmtId="0" fontId="6" fillId="0" borderId="2" xfId="2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6" fontId="6" fillId="4" borderId="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166" fontId="7" fillId="4" borderId="2" xfId="1" applyNumberFormat="1" applyFont="1" applyFill="1" applyBorder="1" applyAlignment="1" applyProtection="1">
      <alignment horizontal="center" vertical="center" wrapText="1"/>
    </xf>
    <xf numFmtId="166" fontId="7" fillId="4" borderId="2" xfId="0" applyNumberFormat="1" applyFont="1" applyFill="1" applyBorder="1"/>
    <xf numFmtId="168" fontId="7" fillId="4" borderId="2" xfId="0" applyNumberFormat="1" applyFont="1" applyFill="1" applyBorder="1"/>
    <xf numFmtId="0" fontId="10" fillId="4" borderId="0" xfId="0" applyFont="1" applyFill="1"/>
    <xf numFmtId="1" fontId="6" fillId="0" borderId="2" xfId="2" applyNumberFormat="1" applyFont="1" applyBorder="1" applyAlignment="1">
      <alignment horizontal="center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68" fontId="14" fillId="5" borderId="0" xfId="0" applyNumberFormat="1" applyFont="1" applyFill="1"/>
    <xf numFmtId="49" fontId="14" fillId="5" borderId="2" xfId="0" applyNumberFormat="1" applyFont="1" applyFill="1" applyBorder="1" applyAlignment="1">
      <alignment horizontal="center" vertical="center" wrapText="1"/>
    </xf>
    <xf numFmtId="169" fontId="14" fillId="5" borderId="2" xfId="0" applyNumberFormat="1" applyFont="1" applyFill="1" applyBorder="1" applyAlignment="1">
      <alignment horizontal="right" vertical="center"/>
    </xf>
    <xf numFmtId="169" fontId="27" fillId="5" borderId="2" xfId="0" applyNumberFormat="1" applyFont="1" applyFill="1" applyBorder="1" applyAlignment="1">
      <alignment vertical="center" wrapText="1"/>
    </xf>
    <xf numFmtId="169" fontId="27" fillId="5" borderId="2" xfId="0" applyNumberFormat="1" applyFont="1" applyFill="1" applyBorder="1" applyAlignment="1">
      <alignment vertical="center"/>
    </xf>
    <xf numFmtId="169" fontId="14" fillId="5" borderId="2" xfId="0" applyNumberFormat="1" applyFont="1" applyFill="1" applyBorder="1"/>
    <xf numFmtId="4" fontId="14" fillId="5" borderId="2" xfId="0" applyNumberFormat="1" applyFont="1" applyFill="1" applyBorder="1" applyAlignment="1">
      <alignment horizontal="right" vertical="center"/>
    </xf>
    <xf numFmtId="168" fontId="14" fillId="5" borderId="2" xfId="0" applyNumberFormat="1" applyFont="1" applyFill="1" applyBorder="1"/>
    <xf numFmtId="166" fontId="14" fillId="5" borderId="2" xfId="0" applyNumberFormat="1" applyFont="1" applyFill="1" applyBorder="1"/>
    <xf numFmtId="166" fontId="14" fillId="5" borderId="0" xfId="0" applyNumberFormat="1" applyFont="1" applyFill="1" applyBorder="1"/>
    <xf numFmtId="0" fontId="14" fillId="5" borderId="0" xfId="0" applyFont="1" applyFill="1"/>
    <xf numFmtId="2" fontId="14" fillId="5" borderId="0" xfId="0" applyNumberFormat="1" applyFont="1" applyFill="1"/>
    <xf numFmtId="164" fontId="14" fillId="5" borderId="0" xfId="0" applyNumberFormat="1" applyFont="1" applyFill="1"/>
    <xf numFmtId="169" fontId="6" fillId="5" borderId="3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/>
    <xf numFmtId="49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165" fontId="14" fillId="5" borderId="2" xfId="0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6" fontId="14" fillId="4" borderId="2" xfId="0" applyNumberFormat="1" applyFont="1" applyFill="1" applyBorder="1" applyAlignment="1">
      <alignment vertical="center"/>
    </xf>
    <xf numFmtId="169" fontId="14" fillId="5" borderId="2" xfId="0" applyNumberFormat="1" applyFont="1" applyFill="1" applyBorder="1" applyAlignment="1">
      <alignment horizontal="right"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4" fontId="6" fillId="5" borderId="2" xfId="0" applyNumberFormat="1" applyFont="1" applyFill="1" applyBorder="1" applyAlignment="1">
      <alignment horizontal="right" vertical="center"/>
    </xf>
    <xf numFmtId="0" fontId="8" fillId="4" borderId="0" xfId="0" applyFont="1" applyFill="1"/>
    <xf numFmtId="0" fontId="6" fillId="3" borderId="0" xfId="0" applyFont="1" applyFill="1"/>
    <xf numFmtId="49" fontId="6" fillId="4" borderId="5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" fontId="6" fillId="5" borderId="0" xfId="0" applyNumberFormat="1" applyFont="1" applyFill="1"/>
    <xf numFmtId="0" fontId="6" fillId="4" borderId="0" xfId="0" applyFont="1" applyFill="1" applyAlignment="1">
      <alignment wrapText="1"/>
    </xf>
    <xf numFmtId="0" fontId="6" fillId="5" borderId="2" xfId="0" applyFont="1" applyFill="1" applyBorder="1"/>
    <xf numFmtId="0" fontId="4" fillId="4" borderId="0" xfId="0" applyFont="1" applyFill="1"/>
    <xf numFmtId="0" fontId="6" fillId="0" borderId="2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/>
    <xf numFmtId="0" fontId="6" fillId="0" borderId="15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left" vertical="center" wrapText="1" indent="1"/>
    </xf>
    <xf numFmtId="0" fontId="6" fillId="0" borderId="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5" fontId="12" fillId="5" borderId="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165" fontId="8" fillId="2" borderId="0" xfId="0" applyNumberFormat="1" applyFont="1" applyFill="1"/>
    <xf numFmtId="165" fontId="29" fillId="5" borderId="2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1"/>
    </xf>
    <xf numFmtId="0" fontId="6" fillId="0" borderId="22" xfId="2" applyFont="1" applyBorder="1" applyAlignment="1">
      <alignment horizontal="left" vertical="center" wrapText="1" indent="1"/>
    </xf>
    <xf numFmtId="2" fontId="6" fillId="0" borderId="11" xfId="2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49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0" borderId="2" xfId="2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/>
    </xf>
    <xf numFmtId="49" fontId="6" fillId="0" borderId="9" xfId="2" applyNumberFormat="1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left" vertical="center"/>
    </xf>
    <xf numFmtId="49" fontId="6" fillId="0" borderId="3" xfId="2" applyNumberFormat="1" applyFont="1" applyBorder="1" applyAlignment="1">
      <alignment horizontal="left" vertical="center" wrapText="1"/>
    </xf>
    <xf numFmtId="49" fontId="6" fillId="0" borderId="2" xfId="2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wrapText="1"/>
    </xf>
    <xf numFmtId="0" fontId="6" fillId="0" borderId="2" xfId="6" applyFont="1" applyBorder="1" applyAlignment="1">
      <alignment horizontal="left" vertical="center" wrapText="1"/>
    </xf>
    <xf numFmtId="0" fontId="6" fillId="0" borderId="0" xfId="5" applyFont="1" applyAlignment="1">
      <alignment horizontal="right"/>
    </xf>
    <xf numFmtId="0" fontId="6" fillId="0" borderId="0" xfId="5" applyFont="1" applyAlignment="1">
      <alignment horizontal="left" vertical="top" wrapText="1"/>
    </xf>
    <xf numFmtId="0" fontId="7" fillId="0" borderId="1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 wrapText="1"/>
    </xf>
    <xf numFmtId="0" fontId="6" fillId="0" borderId="2" xfId="5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30" fillId="0" borderId="2" xfId="8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0" fontId="6" fillId="0" borderId="1" xfId="2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6" xfId="2" applyFont="1" applyBorder="1" applyAlignment="1">
      <alignment horizontal="left" vertical="center" wrapText="1"/>
    </xf>
    <xf numFmtId="0" fontId="6" fillId="0" borderId="2" xfId="2" applyFont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5" xfId="0" applyNumberFormat="1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top"/>
    </xf>
    <xf numFmtId="0" fontId="6" fillId="5" borderId="8" xfId="0" applyFont="1" applyFill="1" applyBorder="1" applyAlignment="1">
      <alignment horizontal="center" vertical="top" wrapText="1"/>
    </xf>
    <xf numFmtId="168" fontId="6" fillId="5" borderId="2" xfId="0" applyNumberFormat="1" applyFont="1" applyFill="1" applyBorder="1" applyAlignment="1">
      <alignment horizontal="right" vertical="top" wrapText="1"/>
    </xf>
    <xf numFmtId="166" fontId="6" fillId="5" borderId="2" xfId="0" applyNumberFormat="1" applyFont="1" applyFill="1" applyBorder="1" applyAlignment="1">
      <alignment horizontal="right" vertical="top" wrapText="1"/>
    </xf>
    <xf numFmtId="166" fontId="6" fillId="5" borderId="2" xfId="0" applyNumberFormat="1" applyFont="1" applyFill="1" applyBorder="1" applyAlignment="1">
      <alignment horizontal="right" vertical="center"/>
    </xf>
    <xf numFmtId="166" fontId="6" fillId="5" borderId="0" xfId="0" applyNumberFormat="1" applyFont="1" applyFill="1" applyAlignment="1">
      <alignment horizontal="center" vertical="center"/>
    </xf>
    <xf numFmtId="166" fontId="6" fillId="5" borderId="2" xfId="0" applyNumberFormat="1" applyFont="1" applyFill="1" applyBorder="1" applyAlignment="1">
      <alignment horizontal="right" vertical="top"/>
    </xf>
    <xf numFmtId="0" fontId="6" fillId="0" borderId="6" xfId="2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6" fillId="0" borderId="0" xfId="2" applyFont="1" applyAlignment="1">
      <alignment horizontal="left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/>
    </xf>
    <xf numFmtId="166" fontId="6" fillId="0" borderId="0" xfId="0" applyNumberFormat="1" applyFont="1" applyAlignment="1">
      <alignment horizontal="center" vertical="center"/>
    </xf>
    <xf numFmtId="166" fontId="6" fillId="0" borderId="2" xfId="0" applyNumberFormat="1" applyFont="1" applyBorder="1" applyAlignment="1">
      <alignment horizontal="right" vertical="top"/>
    </xf>
    <xf numFmtId="166" fontId="6" fillId="0" borderId="2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166" fontId="6" fillId="0" borderId="2" xfId="0" applyNumberFormat="1" applyFont="1" applyBorder="1" applyAlignment="1">
      <alignment horizontal="right" vertical="top" wrapText="1"/>
    </xf>
    <xf numFmtId="0" fontId="6" fillId="0" borderId="12" xfId="2" applyFont="1" applyBorder="1" applyAlignment="1">
      <alignment horizontal="left" vertical="top" wrapText="1"/>
    </xf>
    <xf numFmtId="0" fontId="13" fillId="0" borderId="6" xfId="2" applyFont="1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/>
    </xf>
    <xf numFmtId="49" fontId="6" fillId="0" borderId="11" xfId="2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17">
    <cellStyle name="Excel Built-in Normal" xfId="10"/>
    <cellStyle name="Гиперссылка" xfId="8" builtinId="8"/>
    <cellStyle name="Обычный" xfId="0" builtinId="0"/>
    <cellStyle name="Обычный 2" xfId="2"/>
    <cellStyle name="Обычный 2 2" xfId="11"/>
    <cellStyle name="Обычный 3" xfId="3"/>
    <cellStyle name="Обычный 4" xfId="4"/>
    <cellStyle name="Обычный 5" xfId="9"/>
    <cellStyle name="Обычный_КАИП версия 23 июля (10) 2" xfId="5"/>
    <cellStyle name="Обычный_Лист1" xfId="6"/>
    <cellStyle name="Обычный_Мероприятия подпрограммы 1" xfId="16"/>
    <cellStyle name="Финансовый" xfId="1" builtinId="3"/>
    <cellStyle name="Финансовый 2" xfId="7"/>
    <cellStyle name="Финансовый 2 2" xfId="13"/>
    <cellStyle name="Финансовый 3" xfId="14"/>
    <cellStyle name="Финансовый 4" xfId="15"/>
    <cellStyle name="Финансовый 5" xfId="1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IY64"/>
  <sheetViews>
    <sheetView view="pageBreakPreview" topLeftCell="A25" zoomScale="60" zoomScaleNormal="80" workbookViewId="0">
      <selection activeCell="B32" sqref="B32"/>
    </sheetView>
  </sheetViews>
  <sheetFormatPr defaultColWidth="9.140625" defaultRowHeight="15.75" x14ac:dyDescent="0.25"/>
  <cols>
    <col min="1" max="1" width="7.28515625" style="1" customWidth="1"/>
    <col min="2" max="2" width="93.85546875" style="2" customWidth="1"/>
    <col min="3" max="3" width="12" style="2" customWidth="1"/>
    <col min="4" max="4" width="19" style="2" customWidth="1"/>
    <col min="5" max="5" width="14.140625" style="3" customWidth="1"/>
    <col min="6" max="7" width="14.140625" style="2" customWidth="1"/>
    <col min="8" max="8" width="14.85546875" style="2" customWidth="1"/>
    <col min="9" max="9" width="14.7109375" style="2" customWidth="1"/>
    <col min="10" max="257" width="9.140625" style="2"/>
  </cols>
  <sheetData>
    <row r="1" spans="1:259" ht="15.75" customHeight="1" x14ac:dyDescent="0.25">
      <c r="E1" s="2"/>
      <c r="F1" s="357" t="s">
        <v>0</v>
      </c>
      <c r="G1" s="357"/>
      <c r="H1" s="357"/>
      <c r="I1" s="357"/>
      <c r="IX1" s="2"/>
      <c r="IY1" s="2"/>
    </row>
    <row r="2" spans="1:259" ht="43.5" customHeight="1" x14ac:dyDescent="0.25">
      <c r="A2" s="4"/>
      <c r="B2" s="5"/>
      <c r="C2" s="5"/>
      <c r="D2" s="5"/>
      <c r="E2" s="6"/>
      <c r="F2" s="357"/>
      <c r="G2" s="357"/>
      <c r="H2" s="357"/>
      <c r="I2" s="357"/>
      <c r="IX2" s="2"/>
      <c r="IY2" s="2"/>
    </row>
    <row r="3" spans="1:259" ht="50.25" customHeight="1" x14ac:dyDescent="0.25">
      <c r="A3" s="362" t="s">
        <v>1</v>
      </c>
      <c r="B3" s="362"/>
      <c r="C3" s="362"/>
      <c r="D3" s="362"/>
      <c r="E3" s="362"/>
      <c r="F3" s="362"/>
      <c r="G3" s="362"/>
      <c r="H3" s="362"/>
      <c r="I3" s="362"/>
    </row>
    <row r="4" spans="1:259" ht="37.5" customHeight="1" x14ac:dyDescent="0.25">
      <c r="A4" s="358" t="s">
        <v>2</v>
      </c>
      <c r="B4" s="359" t="s">
        <v>3</v>
      </c>
      <c r="C4" s="359" t="s">
        <v>4</v>
      </c>
      <c r="D4" s="360" t="s">
        <v>5</v>
      </c>
      <c r="E4" s="361" t="s">
        <v>6</v>
      </c>
      <c r="F4" s="361"/>
      <c r="G4" s="361"/>
      <c r="H4" s="361"/>
      <c r="I4" s="361"/>
    </row>
    <row r="5" spans="1:259" ht="78.75" customHeight="1" x14ac:dyDescent="0.25">
      <c r="A5" s="358"/>
      <c r="B5" s="359"/>
      <c r="C5" s="359"/>
      <c r="D5" s="360"/>
      <c r="E5" s="296" t="s">
        <v>532</v>
      </c>
      <c r="F5" s="296" t="s">
        <v>94</v>
      </c>
      <c r="G5" s="188" t="s">
        <v>7</v>
      </c>
      <c r="H5" s="188" t="s">
        <v>8</v>
      </c>
      <c r="I5" s="188" t="s">
        <v>9</v>
      </c>
    </row>
    <row r="6" spans="1:259" ht="36.75" customHeight="1" x14ac:dyDescent="0.25">
      <c r="A6" s="358"/>
      <c r="B6" s="359"/>
      <c r="C6" s="359"/>
      <c r="D6" s="360"/>
      <c r="E6" s="189" t="s">
        <v>10</v>
      </c>
      <c r="F6" s="189" t="s">
        <v>11</v>
      </c>
      <c r="G6" s="189" t="s">
        <v>12</v>
      </c>
      <c r="H6" s="189" t="s">
        <v>13</v>
      </c>
      <c r="I6" s="189" t="s">
        <v>496</v>
      </c>
    </row>
    <row r="7" spans="1:259" ht="35.25" customHeight="1" x14ac:dyDescent="0.25">
      <c r="A7" s="363" t="s">
        <v>14</v>
      </c>
      <c r="B7" s="363"/>
      <c r="C7" s="363"/>
      <c r="D7" s="363"/>
      <c r="E7" s="364"/>
      <c r="F7" s="364"/>
      <c r="G7" s="364"/>
      <c r="H7" s="364"/>
      <c r="I7" s="364"/>
    </row>
    <row r="8" spans="1:259" ht="47.25" customHeight="1" x14ac:dyDescent="0.25">
      <c r="A8" s="11">
        <v>1</v>
      </c>
      <c r="B8" s="12" t="s">
        <v>15</v>
      </c>
      <c r="C8" s="13" t="s">
        <v>16</v>
      </c>
      <c r="D8" s="8"/>
      <c r="E8" s="18">
        <v>100</v>
      </c>
      <c r="F8" s="19">
        <v>100</v>
      </c>
      <c r="G8" s="18"/>
      <c r="H8" s="18"/>
      <c r="I8" s="18"/>
    </row>
    <row r="9" spans="1:259" ht="51.75" customHeight="1" x14ac:dyDescent="0.25">
      <c r="A9" s="11" t="s">
        <v>17</v>
      </c>
      <c r="B9" s="12" t="s">
        <v>18</v>
      </c>
      <c r="C9" s="13" t="s">
        <v>16</v>
      </c>
      <c r="D9" s="8"/>
      <c r="E9" s="15">
        <v>100</v>
      </c>
      <c r="F9" s="16">
        <v>100</v>
      </c>
      <c r="G9" s="15"/>
      <c r="H9" s="15"/>
      <c r="I9" s="15"/>
    </row>
    <row r="10" spans="1:259" ht="75" customHeight="1" x14ac:dyDescent="0.25">
      <c r="A10" s="11" t="s">
        <v>19</v>
      </c>
      <c r="B10" s="17" t="s">
        <v>20</v>
      </c>
      <c r="C10" s="8" t="s">
        <v>16</v>
      </c>
      <c r="D10" s="8"/>
      <c r="E10" s="160">
        <v>1.8</v>
      </c>
      <c r="F10" s="161">
        <v>1.8</v>
      </c>
      <c r="G10" s="160"/>
      <c r="H10" s="160"/>
      <c r="I10" s="253"/>
    </row>
    <row r="11" spans="1:259" ht="57.75" customHeight="1" x14ac:dyDescent="0.25">
      <c r="A11" s="11" t="s">
        <v>21</v>
      </c>
      <c r="B11" s="12" t="s">
        <v>22</v>
      </c>
      <c r="C11" s="13" t="s">
        <v>16</v>
      </c>
      <c r="D11" s="8"/>
      <c r="E11" s="19">
        <v>90.62</v>
      </c>
      <c r="F11" s="19">
        <v>82.64</v>
      </c>
      <c r="G11" s="18"/>
      <c r="H11" s="18"/>
      <c r="I11" s="321"/>
    </row>
    <row r="12" spans="1:259" ht="78.75" customHeight="1" x14ac:dyDescent="0.25">
      <c r="A12" s="315" t="s">
        <v>536</v>
      </c>
      <c r="B12" s="317" t="s">
        <v>534</v>
      </c>
      <c r="C12" s="13" t="s">
        <v>16</v>
      </c>
      <c r="D12" s="319">
        <v>0.33</v>
      </c>
      <c r="E12" s="320"/>
      <c r="F12" s="320"/>
      <c r="G12" s="321">
        <v>67.41</v>
      </c>
      <c r="H12" s="320">
        <v>67.41</v>
      </c>
      <c r="I12" s="322">
        <v>67.41</v>
      </c>
    </row>
    <row r="13" spans="1:259" ht="57.75" customHeight="1" x14ac:dyDescent="0.25">
      <c r="A13" s="315" t="s">
        <v>537</v>
      </c>
      <c r="B13" s="317" t="s">
        <v>535</v>
      </c>
      <c r="C13" s="13" t="s">
        <v>16</v>
      </c>
      <c r="D13" s="319">
        <v>0.33</v>
      </c>
      <c r="E13" s="320"/>
      <c r="F13" s="320"/>
      <c r="G13" s="321">
        <v>3.7</v>
      </c>
      <c r="H13" s="320">
        <v>3.7</v>
      </c>
      <c r="I13" s="322">
        <v>3.7</v>
      </c>
    </row>
    <row r="14" spans="1:259" ht="39.75" customHeight="1" x14ac:dyDescent="0.25">
      <c r="A14" s="315" t="s">
        <v>538</v>
      </c>
      <c r="B14" s="317" t="s">
        <v>533</v>
      </c>
      <c r="C14" s="312" t="s">
        <v>16</v>
      </c>
      <c r="D14" s="319">
        <v>0.33</v>
      </c>
      <c r="E14" s="320"/>
      <c r="F14" s="320"/>
      <c r="G14" s="321">
        <v>79</v>
      </c>
      <c r="H14" s="320">
        <v>79</v>
      </c>
      <c r="I14" s="322">
        <v>79</v>
      </c>
    </row>
    <row r="15" spans="1:259" ht="26.25" customHeight="1" x14ac:dyDescent="0.25">
      <c r="A15" s="365" t="s">
        <v>23</v>
      </c>
      <c r="B15" s="365"/>
      <c r="C15" s="365"/>
      <c r="D15" s="365"/>
      <c r="E15" s="365"/>
      <c r="F15" s="365"/>
      <c r="G15" s="365"/>
      <c r="H15" s="366"/>
      <c r="I15" s="325"/>
    </row>
    <row r="16" spans="1:259" ht="42" customHeight="1" x14ac:dyDescent="0.25">
      <c r="A16" s="367" t="s">
        <v>24</v>
      </c>
      <c r="B16" s="367"/>
      <c r="C16" s="367"/>
      <c r="D16" s="367"/>
      <c r="E16" s="367"/>
      <c r="F16" s="367"/>
      <c r="G16" s="367"/>
      <c r="H16" s="368"/>
      <c r="I16" s="325"/>
    </row>
    <row r="17" spans="1:257" ht="48.75" customHeight="1" x14ac:dyDescent="0.25">
      <c r="A17" s="316" t="s">
        <v>25</v>
      </c>
      <c r="B17" s="103" t="s">
        <v>26</v>
      </c>
      <c r="C17" s="22" t="s">
        <v>16</v>
      </c>
      <c r="D17" s="13"/>
      <c r="E17" s="159">
        <f t="shared" ref="E17" si="0">329/450*1000</f>
        <v>731.1111111111112</v>
      </c>
      <c r="F17" s="159">
        <v>485.6</v>
      </c>
      <c r="G17" s="159">
        <v>753.12</v>
      </c>
      <c r="H17" s="159">
        <v>753.12</v>
      </c>
      <c r="I17" s="159">
        <v>753.12</v>
      </c>
    </row>
    <row r="18" spans="1:257" ht="77.25" customHeight="1" x14ac:dyDescent="0.25">
      <c r="A18" s="11" t="s">
        <v>219</v>
      </c>
      <c r="B18" s="20" t="s">
        <v>28</v>
      </c>
      <c r="C18" s="22" t="s">
        <v>16</v>
      </c>
      <c r="D18" s="13"/>
      <c r="E18" s="22">
        <v>50</v>
      </c>
      <c r="F18" s="13">
        <v>100</v>
      </c>
      <c r="G18" s="13" t="s">
        <v>542</v>
      </c>
      <c r="H18" s="13" t="s">
        <v>542</v>
      </c>
      <c r="I18" s="13" t="s">
        <v>542</v>
      </c>
    </row>
    <row r="19" spans="1:257" ht="72.75" customHeight="1" x14ac:dyDescent="0.25">
      <c r="A19" s="11" t="s">
        <v>29</v>
      </c>
      <c r="B19" s="12" t="s">
        <v>540</v>
      </c>
      <c r="C19" s="13" t="s">
        <v>16</v>
      </c>
      <c r="D19" s="13"/>
      <c r="E19" s="13">
        <v>100</v>
      </c>
      <c r="F19" s="13">
        <v>100</v>
      </c>
      <c r="G19" s="318" t="s">
        <v>542</v>
      </c>
      <c r="H19" s="318" t="s">
        <v>542</v>
      </c>
      <c r="I19" s="318" t="s">
        <v>542</v>
      </c>
      <c r="J19" s="2">
        <f>SUM(D17:D21)</f>
        <v>0.08</v>
      </c>
    </row>
    <row r="20" spans="1:257" ht="75.75" customHeight="1" x14ac:dyDescent="0.25">
      <c r="A20" s="11" t="s">
        <v>249</v>
      </c>
      <c r="B20" s="326" t="s">
        <v>539</v>
      </c>
      <c r="C20" s="22" t="s">
        <v>16</v>
      </c>
      <c r="D20" s="13">
        <v>0.04</v>
      </c>
      <c r="E20" s="13" t="s">
        <v>542</v>
      </c>
      <c r="F20" s="13" t="s">
        <v>542</v>
      </c>
      <c r="G20" s="324">
        <v>100</v>
      </c>
      <c r="H20" s="324">
        <v>100</v>
      </c>
      <c r="I20" s="324">
        <v>100</v>
      </c>
    </row>
    <row r="21" spans="1:257" ht="86.25" customHeight="1" x14ac:dyDescent="0.25">
      <c r="A21" s="11" t="s">
        <v>253</v>
      </c>
      <c r="B21" s="326" t="s">
        <v>541</v>
      </c>
      <c r="C21" s="22" t="s">
        <v>16</v>
      </c>
      <c r="D21" s="13">
        <v>0.04</v>
      </c>
      <c r="E21" s="318" t="s">
        <v>542</v>
      </c>
      <c r="F21" s="318" t="s">
        <v>542</v>
      </c>
      <c r="G21" s="324">
        <v>100</v>
      </c>
      <c r="H21" s="324">
        <v>100</v>
      </c>
      <c r="I21" s="324">
        <v>100</v>
      </c>
    </row>
    <row r="22" spans="1:257" s="23" customFormat="1" ht="33" customHeight="1" x14ac:dyDescent="0.25">
      <c r="A22" s="369" t="s">
        <v>30</v>
      </c>
      <c r="B22" s="369"/>
      <c r="C22" s="369"/>
      <c r="D22" s="369"/>
      <c r="E22" s="369"/>
      <c r="F22" s="369"/>
      <c r="G22" s="369"/>
      <c r="H22" s="369"/>
      <c r="I22" s="369"/>
    </row>
    <row r="23" spans="1:257" ht="63.75" customHeight="1" x14ac:dyDescent="0.25">
      <c r="A23" s="11" t="s">
        <v>220</v>
      </c>
      <c r="B23" s="20" t="s">
        <v>32</v>
      </c>
      <c r="C23" s="8" t="s">
        <v>16</v>
      </c>
      <c r="D23" s="13">
        <v>0.04</v>
      </c>
      <c r="E23" s="1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257" ht="74.25" customHeight="1" x14ac:dyDescent="0.25">
      <c r="A24" s="11" t="s">
        <v>222</v>
      </c>
      <c r="B24" s="12" t="s">
        <v>559</v>
      </c>
      <c r="C24" s="345" t="s">
        <v>16</v>
      </c>
      <c r="D24" s="26">
        <v>0.04</v>
      </c>
      <c r="E24" s="25">
        <v>100</v>
      </c>
      <c r="F24" s="25">
        <v>100</v>
      </c>
      <c r="G24" s="25"/>
      <c r="H24" s="25"/>
      <c r="I24" s="25"/>
      <c r="IW24"/>
    </row>
    <row r="25" spans="1:257" ht="50.25" customHeight="1" x14ac:dyDescent="0.25">
      <c r="A25" s="11" t="s">
        <v>223</v>
      </c>
      <c r="B25" s="12" t="s">
        <v>33</v>
      </c>
      <c r="C25" s="8" t="s">
        <v>16</v>
      </c>
      <c r="D25" s="13">
        <v>0.04</v>
      </c>
      <c r="E25" s="18">
        <v>5.4</v>
      </c>
      <c r="F25" s="25">
        <v>0</v>
      </c>
      <c r="G25" s="25">
        <v>0</v>
      </c>
      <c r="H25" s="25">
        <v>0</v>
      </c>
      <c r="I25" s="25">
        <v>0</v>
      </c>
    </row>
    <row r="26" spans="1:257" ht="57.75" customHeight="1" x14ac:dyDescent="0.25">
      <c r="A26" s="11" t="s">
        <v>34</v>
      </c>
      <c r="B26" s="12" t="s">
        <v>35</v>
      </c>
      <c r="C26" s="13" t="s">
        <v>16</v>
      </c>
      <c r="D26" s="13">
        <v>0.04</v>
      </c>
      <c r="E26" s="314">
        <v>5.57</v>
      </c>
      <c r="F26" s="13">
        <v>5.57</v>
      </c>
      <c r="G26" s="13">
        <v>5.57</v>
      </c>
      <c r="H26" s="13">
        <v>5.57</v>
      </c>
      <c r="I26" s="13">
        <v>5.57</v>
      </c>
    </row>
    <row r="27" spans="1:257" s="27" customFormat="1" ht="60.75" customHeight="1" x14ac:dyDescent="0.2">
      <c r="A27" s="11" t="s">
        <v>36</v>
      </c>
      <c r="B27" s="12" t="s">
        <v>38</v>
      </c>
      <c r="C27" s="8" t="s">
        <v>16</v>
      </c>
      <c r="D27" s="13">
        <v>0.04</v>
      </c>
      <c r="E27" s="26">
        <v>100</v>
      </c>
      <c r="F27" s="26">
        <v>100</v>
      </c>
      <c r="G27" s="26">
        <v>100</v>
      </c>
      <c r="H27" s="26">
        <v>100</v>
      </c>
      <c r="I27" s="26">
        <v>100</v>
      </c>
    </row>
    <row r="28" spans="1:257" ht="52.5" customHeight="1" x14ac:dyDescent="0.25">
      <c r="A28" s="11" t="s">
        <v>37</v>
      </c>
      <c r="B28" s="12" t="s">
        <v>224</v>
      </c>
      <c r="C28" s="26" t="s">
        <v>16</v>
      </c>
      <c r="D28" s="13">
        <v>0.04</v>
      </c>
      <c r="E28" s="319">
        <v>100</v>
      </c>
      <c r="F28" s="327">
        <v>100</v>
      </c>
      <c r="G28" s="327">
        <v>100</v>
      </c>
      <c r="H28" s="327">
        <v>100</v>
      </c>
      <c r="I28" s="327">
        <v>100</v>
      </c>
    </row>
    <row r="29" spans="1:257" ht="74.25" customHeight="1" x14ac:dyDescent="0.25">
      <c r="A29" s="11" t="s">
        <v>39</v>
      </c>
      <c r="B29" s="12" t="s">
        <v>543</v>
      </c>
      <c r="C29" s="26" t="s">
        <v>16</v>
      </c>
      <c r="D29" s="13">
        <v>0.04</v>
      </c>
      <c r="E29" s="324"/>
      <c r="F29" s="323"/>
      <c r="G29" s="26">
        <v>100</v>
      </c>
      <c r="H29" s="26">
        <v>100</v>
      </c>
      <c r="I29" s="26">
        <v>100</v>
      </c>
    </row>
    <row r="30" spans="1:257" ht="74.25" customHeight="1" x14ac:dyDescent="0.25">
      <c r="A30" s="11" t="s">
        <v>40</v>
      </c>
      <c r="B30" s="12" t="s">
        <v>544</v>
      </c>
      <c r="C30" s="26" t="s">
        <v>16</v>
      </c>
      <c r="D30" s="13">
        <v>0.04</v>
      </c>
      <c r="E30" s="313"/>
      <c r="F30" s="313"/>
      <c r="G30" s="327">
        <v>100</v>
      </c>
      <c r="H30" s="327">
        <v>100</v>
      </c>
      <c r="I30" s="327">
        <v>100</v>
      </c>
    </row>
    <row r="31" spans="1:257" ht="84.75" customHeight="1" x14ac:dyDescent="0.25">
      <c r="A31" s="11" t="s">
        <v>290</v>
      </c>
      <c r="B31" s="17" t="s">
        <v>545</v>
      </c>
      <c r="C31" s="8" t="s">
        <v>16</v>
      </c>
      <c r="D31" s="13">
        <v>0.04</v>
      </c>
      <c r="E31" s="313"/>
      <c r="F31" s="313"/>
      <c r="G31" s="26">
        <v>100</v>
      </c>
      <c r="H31" s="26">
        <v>100</v>
      </c>
      <c r="I31" s="26">
        <v>100</v>
      </c>
      <c r="J31" s="2">
        <f>SUM(D23:D31)</f>
        <v>0.36</v>
      </c>
    </row>
    <row r="32" spans="1:257" ht="85.5" customHeight="1" x14ac:dyDescent="0.25">
      <c r="A32" s="11" t="s">
        <v>295</v>
      </c>
      <c r="B32" s="17" t="s">
        <v>560</v>
      </c>
      <c r="C32" s="345" t="s">
        <v>16</v>
      </c>
      <c r="D32" s="13">
        <v>0.04</v>
      </c>
      <c r="E32" s="345">
        <v>100</v>
      </c>
      <c r="F32" s="345">
        <v>100</v>
      </c>
      <c r="G32" s="345"/>
      <c r="H32" s="345"/>
      <c r="I32" s="345"/>
      <c r="IW32"/>
    </row>
    <row r="33" spans="1:10" ht="26.25" customHeight="1" x14ac:dyDescent="0.25">
      <c r="A33" s="370" t="s">
        <v>479</v>
      </c>
      <c r="B33" s="370"/>
      <c r="C33" s="370"/>
      <c r="D33" s="370"/>
      <c r="E33" s="370"/>
      <c r="F33" s="370"/>
      <c r="H33" s="28"/>
      <c r="I33" s="28"/>
    </row>
    <row r="34" spans="1:10" ht="64.5" customHeight="1" x14ac:dyDescent="0.25">
      <c r="A34" s="7" t="s">
        <v>41</v>
      </c>
      <c r="B34" s="17" t="s">
        <v>42</v>
      </c>
      <c r="C34" s="13" t="s">
        <v>16</v>
      </c>
      <c r="D34" s="13">
        <v>0.04</v>
      </c>
      <c r="E34" s="160">
        <v>71</v>
      </c>
      <c r="F34" s="161">
        <v>71</v>
      </c>
      <c r="G34" s="160">
        <v>71</v>
      </c>
      <c r="H34" s="160">
        <v>71</v>
      </c>
      <c r="I34" s="253">
        <v>71</v>
      </c>
      <c r="J34" s="2">
        <f>D34</f>
        <v>0.04</v>
      </c>
    </row>
    <row r="35" spans="1:10" s="23" customFormat="1" ht="31.5" customHeight="1" x14ac:dyDescent="0.25">
      <c r="A35" s="371" t="s">
        <v>43</v>
      </c>
      <c r="B35" s="371"/>
      <c r="C35" s="371"/>
      <c r="D35" s="371"/>
      <c r="E35" s="2"/>
      <c r="F35" s="2"/>
      <c r="H35" s="29"/>
      <c r="I35" s="29"/>
    </row>
    <row r="36" spans="1:10" ht="27" customHeight="1" x14ac:dyDescent="0.25">
      <c r="A36" s="30" t="s">
        <v>44</v>
      </c>
      <c r="B36" s="17" t="s">
        <v>45</v>
      </c>
      <c r="C36" s="8" t="s">
        <v>16</v>
      </c>
      <c r="D36" s="13">
        <v>0.04</v>
      </c>
      <c r="E36" s="160">
        <v>81.5</v>
      </c>
      <c r="F36" s="160">
        <v>82</v>
      </c>
      <c r="G36" s="160">
        <v>83</v>
      </c>
      <c r="H36" s="160">
        <v>83</v>
      </c>
      <c r="I36" s="253">
        <v>83</v>
      </c>
      <c r="J36" s="2">
        <f>D36</f>
        <v>0.04</v>
      </c>
    </row>
    <row r="37" spans="1:10" s="23" customFormat="1" ht="36.75" customHeight="1" x14ac:dyDescent="0.25">
      <c r="A37" s="371" t="s">
        <v>46</v>
      </c>
      <c r="B37" s="371"/>
      <c r="C37" s="371"/>
      <c r="D37" s="371"/>
      <c r="E37" s="371"/>
      <c r="F37" s="6"/>
      <c r="H37" s="29"/>
      <c r="I37" s="29"/>
    </row>
    <row r="38" spans="1:10" ht="36.75" customHeight="1" x14ac:dyDescent="0.25">
      <c r="A38" s="30" t="s">
        <v>47</v>
      </c>
      <c r="B38" s="31" t="s">
        <v>48</v>
      </c>
      <c r="C38" s="8" t="s">
        <v>16</v>
      </c>
      <c r="D38" s="13">
        <v>0.04</v>
      </c>
      <c r="E38" s="173">
        <v>79.06</v>
      </c>
      <c r="F38" s="173">
        <v>82</v>
      </c>
      <c r="G38" s="173">
        <v>84</v>
      </c>
      <c r="H38" s="173">
        <v>86</v>
      </c>
      <c r="I38" s="253">
        <v>86</v>
      </c>
    </row>
    <row r="39" spans="1:10" ht="36" customHeight="1" x14ac:dyDescent="0.25">
      <c r="A39" s="30" t="s">
        <v>49</v>
      </c>
      <c r="B39" s="17" t="s">
        <v>50</v>
      </c>
      <c r="C39" s="8" t="s">
        <v>16</v>
      </c>
      <c r="D39" s="13">
        <v>0.04</v>
      </c>
      <c r="E39" s="160">
        <v>215</v>
      </c>
      <c r="F39" s="160">
        <v>215</v>
      </c>
      <c r="G39" s="160">
        <v>215</v>
      </c>
      <c r="H39" s="160">
        <v>215</v>
      </c>
      <c r="I39" s="253">
        <v>215</v>
      </c>
    </row>
    <row r="40" spans="1:10" ht="43.5" customHeight="1" x14ac:dyDescent="0.25">
      <c r="A40" s="30" t="s">
        <v>51</v>
      </c>
      <c r="B40" s="17" t="s">
        <v>52</v>
      </c>
      <c r="C40" s="8" t="s">
        <v>16</v>
      </c>
      <c r="D40" s="13">
        <v>0.04</v>
      </c>
      <c r="E40" s="32">
        <v>0.47</v>
      </c>
      <c r="F40" s="32">
        <v>0.62</v>
      </c>
      <c r="G40" s="32">
        <v>0.64</v>
      </c>
      <c r="H40" s="32">
        <v>0.64</v>
      </c>
      <c r="I40" s="32">
        <v>0.64</v>
      </c>
      <c r="J40" s="2">
        <f>SUM(D38:D40)</f>
        <v>0.12</v>
      </c>
    </row>
    <row r="41" spans="1:10" ht="43.5" customHeight="1" x14ac:dyDescent="0.25">
      <c r="A41" s="370" t="s">
        <v>53</v>
      </c>
      <c r="B41" s="370"/>
      <c r="C41" s="370"/>
      <c r="D41" s="370"/>
      <c r="E41" s="370"/>
      <c r="F41" s="32"/>
      <c r="G41" s="32"/>
      <c r="H41" s="32"/>
      <c r="I41" s="32"/>
    </row>
    <row r="42" spans="1:10" ht="64.5" customHeight="1" x14ac:dyDescent="0.25">
      <c r="A42" s="30" t="s">
        <v>54</v>
      </c>
      <c r="B42" s="17" t="s">
        <v>55</v>
      </c>
      <c r="C42" s="8" t="s">
        <v>16</v>
      </c>
      <c r="D42" s="8">
        <v>0.04</v>
      </c>
      <c r="E42" s="33">
        <v>7.6999999999999999E-2</v>
      </c>
      <c r="F42" s="33">
        <v>9.2399999999999996E-2</v>
      </c>
      <c r="G42" s="33">
        <v>0.1079</v>
      </c>
      <c r="H42" s="33">
        <v>0.1079</v>
      </c>
      <c r="I42" s="33">
        <v>0.1079</v>
      </c>
      <c r="J42" s="2">
        <f>D42</f>
        <v>0.04</v>
      </c>
    </row>
    <row r="43" spans="1:10" ht="45.75" customHeight="1" x14ac:dyDescent="0.25">
      <c r="A43" s="372" t="s">
        <v>56</v>
      </c>
      <c r="B43" s="372"/>
      <c r="C43" s="372"/>
      <c r="D43" s="372"/>
      <c r="E43" s="6"/>
      <c r="F43" s="6"/>
    </row>
    <row r="44" spans="1:10" ht="51" customHeight="1" x14ac:dyDescent="0.25">
      <c r="A44" s="373" t="s">
        <v>57</v>
      </c>
      <c r="B44" s="373"/>
      <c r="C44" s="373"/>
      <c r="D44" s="373"/>
      <c r="E44" s="373"/>
      <c r="F44" s="373"/>
      <c r="G44" s="34"/>
      <c r="H44" s="35"/>
      <c r="I44" s="35"/>
    </row>
    <row r="45" spans="1:10" ht="81.75" customHeight="1" x14ac:dyDescent="0.25">
      <c r="A45" s="11" t="s">
        <v>58</v>
      </c>
      <c r="B45" s="17" t="s">
        <v>59</v>
      </c>
      <c r="C45" s="8" t="s">
        <v>16</v>
      </c>
      <c r="D45" s="13">
        <v>0.04</v>
      </c>
      <c r="E45" s="8">
        <v>17</v>
      </c>
      <c r="F45" s="8">
        <v>17</v>
      </c>
      <c r="G45" s="8">
        <v>17</v>
      </c>
      <c r="H45" s="8">
        <v>17</v>
      </c>
      <c r="I45" s="253">
        <v>17</v>
      </c>
      <c r="J45" s="2">
        <f>D45</f>
        <v>0.04</v>
      </c>
    </row>
    <row r="46" spans="1:10" ht="27" customHeight="1" x14ac:dyDescent="0.25">
      <c r="A46" s="36" t="s">
        <v>60</v>
      </c>
      <c r="B46" s="37"/>
      <c r="C46" s="37"/>
      <c r="D46" s="37"/>
      <c r="E46" s="37"/>
      <c r="F46" s="38"/>
    </row>
    <row r="47" spans="1:10" ht="38.25" customHeight="1" x14ac:dyDescent="0.25">
      <c r="A47" s="11" t="s">
        <v>31</v>
      </c>
      <c r="B47" s="17" t="s">
        <v>61</v>
      </c>
      <c r="C47" s="8" t="s">
        <v>16</v>
      </c>
      <c r="D47" s="13">
        <v>0.04</v>
      </c>
      <c r="E47" s="8">
        <v>41</v>
      </c>
      <c r="F47" s="8">
        <v>43</v>
      </c>
      <c r="G47" s="8">
        <v>45</v>
      </c>
      <c r="H47" s="8">
        <v>45</v>
      </c>
      <c r="I47" s="253">
        <v>45</v>
      </c>
      <c r="J47" s="2">
        <f>D47</f>
        <v>0.04</v>
      </c>
    </row>
    <row r="48" spans="1:10" ht="18" customHeight="1" x14ac:dyDescent="0.25">
      <c r="A48" s="373" t="s">
        <v>62</v>
      </c>
      <c r="B48" s="373"/>
      <c r="C48" s="373"/>
      <c r="D48" s="373"/>
      <c r="E48" s="373"/>
      <c r="F48" s="373"/>
      <c r="G48" s="373"/>
    </row>
    <row r="49" spans="1:10" ht="45.75" customHeight="1" x14ac:dyDescent="0.25">
      <c r="A49" s="11" t="s">
        <v>63</v>
      </c>
      <c r="B49" s="17" t="s">
        <v>64</v>
      </c>
      <c r="C49" s="8" t="s">
        <v>16</v>
      </c>
      <c r="D49" s="13">
        <v>0.04</v>
      </c>
      <c r="E49" s="160">
        <v>29</v>
      </c>
      <c r="F49" s="160">
        <v>31</v>
      </c>
      <c r="G49" s="160">
        <v>33</v>
      </c>
      <c r="H49" s="160">
        <v>33</v>
      </c>
      <c r="I49" s="253">
        <v>33</v>
      </c>
      <c r="J49" s="2">
        <f>D49</f>
        <v>0.04</v>
      </c>
    </row>
    <row r="50" spans="1:10" ht="36" customHeight="1" x14ac:dyDescent="0.25">
      <c r="A50" s="375" t="s">
        <v>65</v>
      </c>
      <c r="B50" s="375"/>
      <c r="C50" s="375"/>
      <c r="D50" s="375"/>
      <c r="E50" s="375"/>
      <c r="F50" s="375"/>
      <c r="G50" s="375"/>
      <c r="H50" s="375"/>
      <c r="I50" s="375"/>
    </row>
    <row r="51" spans="1:10" ht="40.5" customHeight="1" x14ac:dyDescent="0.25">
      <c r="A51" s="376" t="s">
        <v>66</v>
      </c>
      <c r="B51" s="376"/>
      <c r="C51" s="376"/>
      <c r="D51" s="376"/>
      <c r="E51" s="376"/>
      <c r="F51" s="376"/>
      <c r="G51" s="376"/>
      <c r="H51" s="35"/>
      <c r="I51" s="35"/>
    </row>
    <row r="52" spans="1:10" ht="84" customHeight="1" x14ac:dyDescent="0.25">
      <c r="A52" s="11" t="s">
        <v>67</v>
      </c>
      <c r="B52" s="12" t="s">
        <v>68</v>
      </c>
      <c r="C52" s="8" t="s">
        <v>69</v>
      </c>
      <c r="D52" s="13">
        <v>0.04</v>
      </c>
      <c r="E52" s="39">
        <v>1</v>
      </c>
      <c r="F52" s="39">
        <v>2</v>
      </c>
      <c r="G52" s="39">
        <v>0</v>
      </c>
      <c r="H52" s="39">
        <v>0</v>
      </c>
      <c r="I52" s="39">
        <v>0</v>
      </c>
    </row>
    <row r="53" spans="1:10" ht="109.5" customHeight="1" x14ac:dyDescent="0.25">
      <c r="A53" s="11" t="s">
        <v>70</v>
      </c>
      <c r="B53" s="12" t="s">
        <v>71</v>
      </c>
      <c r="C53" s="26" t="s">
        <v>16</v>
      </c>
      <c r="D53" s="13">
        <v>0.04</v>
      </c>
      <c r="E53" s="8">
        <v>0</v>
      </c>
      <c r="F53" s="8">
        <v>0</v>
      </c>
      <c r="G53" s="8">
        <v>0</v>
      </c>
      <c r="H53" s="8">
        <v>0</v>
      </c>
      <c r="I53" s="253">
        <v>0</v>
      </c>
      <c r="J53" s="2">
        <f>SUM(D52:D53)</f>
        <v>0.08</v>
      </c>
    </row>
    <row r="54" spans="1:10" ht="35.25" customHeight="1" x14ac:dyDescent="0.25">
      <c r="A54" s="377" t="s">
        <v>72</v>
      </c>
      <c r="B54" s="377"/>
      <c r="C54" s="377"/>
      <c r="D54" s="377"/>
      <c r="E54" s="377"/>
      <c r="F54" s="377"/>
      <c r="G54" s="377"/>
      <c r="H54" s="377"/>
      <c r="I54" s="377"/>
    </row>
    <row r="55" spans="1:10" ht="54.75" customHeight="1" x14ac:dyDescent="0.25">
      <c r="A55" s="11" t="s">
        <v>73</v>
      </c>
      <c r="B55" s="12" t="s">
        <v>74</v>
      </c>
      <c r="C55" s="26" t="s">
        <v>16</v>
      </c>
      <c r="D55" s="13">
        <v>0.04</v>
      </c>
      <c r="E55" s="160">
        <v>90</v>
      </c>
      <c r="F55" s="160">
        <v>90</v>
      </c>
      <c r="G55" s="160">
        <v>90</v>
      </c>
      <c r="H55" s="160">
        <v>90</v>
      </c>
      <c r="I55" s="253">
        <v>90</v>
      </c>
      <c r="J55" s="2">
        <f>D55</f>
        <v>0.04</v>
      </c>
    </row>
    <row r="56" spans="1:10" ht="33" customHeight="1" x14ac:dyDescent="0.25">
      <c r="A56" s="376" t="s">
        <v>75</v>
      </c>
      <c r="B56" s="376"/>
      <c r="C56" s="376"/>
      <c r="D56" s="376"/>
      <c r="E56" s="376"/>
      <c r="F56" s="376"/>
      <c r="H56" s="28"/>
      <c r="I56" s="28"/>
    </row>
    <row r="57" spans="1:10" ht="88.5" customHeight="1" x14ac:dyDescent="0.25">
      <c r="A57" s="11" t="s">
        <v>76</v>
      </c>
      <c r="B57" s="12" t="s">
        <v>77</v>
      </c>
      <c r="C57" s="26" t="s">
        <v>16</v>
      </c>
      <c r="D57" s="13">
        <v>0.03</v>
      </c>
      <c r="E57" s="19">
        <v>5</v>
      </c>
      <c r="F57" s="19">
        <v>5</v>
      </c>
      <c r="G57" s="18">
        <v>5</v>
      </c>
      <c r="H57" s="18">
        <v>5</v>
      </c>
      <c r="I57" s="18">
        <v>5</v>
      </c>
      <c r="J57" s="2">
        <f>D57</f>
        <v>0.03</v>
      </c>
    </row>
    <row r="58" spans="1:10" ht="33" customHeight="1" x14ac:dyDescent="0.25">
      <c r="A58" s="366" t="s">
        <v>78</v>
      </c>
      <c r="B58" s="366"/>
      <c r="C58" s="366"/>
      <c r="D58" s="366"/>
      <c r="E58" s="366"/>
      <c r="F58" s="366"/>
      <c r="G58" s="366"/>
      <c r="H58" s="28"/>
      <c r="I58" s="28"/>
    </row>
    <row r="59" spans="1:10" ht="33.75" customHeight="1" x14ac:dyDescent="0.25">
      <c r="A59" s="374" t="s">
        <v>79</v>
      </c>
      <c r="B59" s="374"/>
      <c r="C59" s="374"/>
      <c r="D59" s="374"/>
      <c r="E59" s="374"/>
      <c r="F59" s="374"/>
      <c r="G59" s="374"/>
      <c r="H59" s="28"/>
      <c r="I59" s="28"/>
    </row>
    <row r="60" spans="1:10" ht="96" customHeight="1" x14ac:dyDescent="0.25">
      <c r="A60" s="11" t="s">
        <v>80</v>
      </c>
      <c r="B60" s="40" t="s">
        <v>81</v>
      </c>
      <c r="C60" s="8" t="s">
        <v>82</v>
      </c>
      <c r="D60" s="13">
        <v>0.03</v>
      </c>
      <c r="E60" s="8">
        <v>5</v>
      </c>
      <c r="F60" s="8">
        <v>5</v>
      </c>
      <c r="G60" s="8">
        <v>5</v>
      </c>
      <c r="H60" s="8">
        <v>5</v>
      </c>
      <c r="I60" s="253">
        <v>5</v>
      </c>
    </row>
    <row r="61" spans="1:10" ht="89.25" customHeight="1" x14ac:dyDescent="0.25">
      <c r="A61" s="11" t="s">
        <v>83</v>
      </c>
      <c r="B61" s="41" t="s">
        <v>84</v>
      </c>
      <c r="C61" s="8" t="s">
        <v>82</v>
      </c>
      <c r="D61" s="13">
        <v>0.03</v>
      </c>
      <c r="E61" s="8">
        <v>5</v>
      </c>
      <c r="F61" s="8">
        <v>5</v>
      </c>
      <c r="G61" s="8">
        <v>5</v>
      </c>
      <c r="H61" s="8">
        <v>5</v>
      </c>
      <c r="I61" s="253">
        <v>5</v>
      </c>
    </row>
    <row r="62" spans="1:10" ht="112.5" customHeight="1" x14ac:dyDescent="0.25">
      <c r="A62" s="11" t="s">
        <v>85</v>
      </c>
      <c r="B62" s="42" t="s">
        <v>86</v>
      </c>
      <c r="C62" s="8" t="s">
        <v>82</v>
      </c>
      <c r="D62" s="13">
        <v>0.03</v>
      </c>
      <c r="E62" s="8">
        <v>5</v>
      </c>
      <c r="F62" s="8">
        <v>5</v>
      </c>
      <c r="G62" s="8">
        <v>5</v>
      </c>
      <c r="H62" s="8">
        <v>5</v>
      </c>
      <c r="I62" s="253">
        <v>5</v>
      </c>
      <c r="J62" s="2">
        <f>SUM(D60:D62)</f>
        <v>0.09</v>
      </c>
    </row>
    <row r="63" spans="1:10" x14ac:dyDescent="0.25">
      <c r="D63" s="43"/>
      <c r="J63" s="2">
        <f>SUM(J17:J62)</f>
        <v>1.0400000000000003</v>
      </c>
    </row>
    <row r="64" spans="1:10" ht="20.25" customHeight="1" x14ac:dyDescent="0.25">
      <c r="A64" s="44"/>
      <c r="B64" s="2" t="s">
        <v>87</v>
      </c>
    </row>
  </sheetData>
  <mergeCells count="24">
    <mergeCell ref="A58:G58"/>
    <mergeCell ref="A59:G59"/>
    <mergeCell ref="A48:G48"/>
    <mergeCell ref="A50:I50"/>
    <mergeCell ref="A51:G51"/>
    <mergeCell ref="A54:I54"/>
    <mergeCell ref="A56:F56"/>
    <mergeCell ref="A35:D35"/>
    <mergeCell ref="A37:E37"/>
    <mergeCell ref="A41:E41"/>
    <mergeCell ref="A43:D43"/>
    <mergeCell ref="A44:F44"/>
    <mergeCell ref="A7:I7"/>
    <mergeCell ref="A15:H15"/>
    <mergeCell ref="A16:H16"/>
    <mergeCell ref="A22:I22"/>
    <mergeCell ref="A33:F33"/>
    <mergeCell ref="F1:I2"/>
    <mergeCell ref="A4:A6"/>
    <mergeCell ref="B4:B6"/>
    <mergeCell ref="C4:C6"/>
    <mergeCell ref="D4:D6"/>
    <mergeCell ref="E4:I4"/>
    <mergeCell ref="A3:I3"/>
  </mergeCells>
  <printOptions gridLines="1"/>
  <pageMargins left="0.31527777777777799" right="0.118055555555556" top="0.31527777777777799" bottom="0.19652777777777802" header="0.51180555555555496" footer="0.51180555555555496"/>
  <pageSetup paperSize="9" scale="71" firstPageNumber="0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1:IW53"/>
  <sheetViews>
    <sheetView view="pageBreakPreview" topLeftCell="A12" zoomScale="60" zoomScaleNormal="70" workbookViewId="0">
      <selection activeCell="B13" sqref="B13"/>
    </sheetView>
  </sheetViews>
  <sheetFormatPr defaultColWidth="9.140625" defaultRowHeight="15.75" x14ac:dyDescent="0.25"/>
  <cols>
    <col min="1" max="1" width="8.42578125" style="117" customWidth="1"/>
    <col min="2" max="2" width="83.5703125" style="2" customWidth="1"/>
    <col min="3" max="3" width="21" style="118" customWidth="1"/>
    <col min="4" max="4" width="10.7109375" style="118" customWidth="1"/>
    <col min="5" max="5" width="12.140625" style="118" customWidth="1"/>
    <col min="6" max="6" width="14.28515625" style="118" customWidth="1"/>
    <col min="7" max="7" width="11.85546875" style="118" customWidth="1"/>
    <col min="8" max="8" width="18.7109375" style="2" customWidth="1"/>
    <col min="9" max="9" width="18.7109375" style="108" hidden="1" customWidth="1"/>
    <col min="10" max="12" width="18.7109375" style="239" customWidth="1"/>
    <col min="13" max="13" width="18.7109375" style="2" customWidth="1"/>
    <col min="14" max="14" width="14.42578125" style="2" customWidth="1"/>
    <col min="15" max="15" width="44" style="2" customWidth="1"/>
    <col min="16" max="16" width="8.140625" style="2" customWidth="1"/>
    <col min="17" max="17" width="25.28515625" style="2" customWidth="1"/>
    <col min="18" max="257" width="9.140625" style="2"/>
  </cols>
  <sheetData>
    <row r="1" spans="1:16" s="2" customFormat="1" ht="46.5" customHeight="1" x14ac:dyDescent="0.25">
      <c r="A1" s="117"/>
      <c r="B1" s="56"/>
      <c r="C1" s="118"/>
      <c r="D1" s="118"/>
      <c r="E1" s="118"/>
      <c r="F1" s="118"/>
      <c r="G1" s="118"/>
      <c r="I1" s="108"/>
      <c r="J1" s="239"/>
      <c r="K1" s="239"/>
      <c r="L1" s="239"/>
      <c r="N1" s="378" t="s">
        <v>377</v>
      </c>
      <c r="O1" s="378"/>
    </row>
    <row r="2" spans="1:16" s="2" customFormat="1" ht="41.25" customHeight="1" x14ac:dyDescent="0.25">
      <c r="A2" s="464" t="s">
        <v>232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</row>
    <row r="3" spans="1:16" s="2" customFormat="1" ht="41.25" customHeight="1" x14ac:dyDescent="0.25">
      <c r="A3" s="385" t="s">
        <v>2</v>
      </c>
      <c r="B3" s="385" t="s">
        <v>233</v>
      </c>
      <c r="C3" s="385" t="s">
        <v>99</v>
      </c>
      <c r="D3" s="385" t="s">
        <v>93</v>
      </c>
      <c r="E3" s="385"/>
      <c r="F3" s="385"/>
      <c r="G3" s="385"/>
      <c r="H3" s="465" t="s">
        <v>234</v>
      </c>
      <c r="I3" s="465"/>
      <c r="J3" s="465"/>
      <c r="K3" s="465"/>
      <c r="L3" s="465"/>
      <c r="M3" s="465"/>
      <c r="N3" s="465"/>
      <c r="O3" s="385" t="s">
        <v>378</v>
      </c>
    </row>
    <row r="4" spans="1:16" s="2" customFormat="1" ht="41.25" customHeight="1" x14ac:dyDescent="0.25">
      <c r="A4" s="385"/>
      <c r="B4" s="385"/>
      <c r="C4" s="385"/>
      <c r="D4" s="385"/>
      <c r="E4" s="385"/>
      <c r="F4" s="385"/>
      <c r="G4" s="385"/>
      <c r="H4" s="466" t="str">
        <f>'Показатели подпрограммы 2'!E4</f>
        <v>год предшедствующий отчетному</v>
      </c>
      <c r="I4" s="433" t="s">
        <v>371</v>
      </c>
      <c r="J4" s="467" t="str">
        <f>'Мероприятия подпрограммы 1'!J4:J5</f>
        <v>Отчетный финансовый год</v>
      </c>
      <c r="K4" s="467" t="str">
        <f>'Мероприятия подпрограммы 1'!K4:K5</f>
        <v>Текущий финансовый год</v>
      </c>
      <c r="L4" s="467" t="str">
        <f>'Мероприятия подпрограммы 1'!L4:L5</f>
        <v>Очередной финансовый год</v>
      </c>
      <c r="M4" s="385" t="str">
        <f>'Мероприятия подпрограммы 1'!M4:M5</f>
        <v>Первый год планового периода</v>
      </c>
      <c r="N4" s="468" t="s">
        <v>95</v>
      </c>
      <c r="O4" s="385"/>
    </row>
    <row r="5" spans="1:16" s="2" customFormat="1" ht="32.25" customHeight="1" x14ac:dyDescent="0.25">
      <c r="A5" s="385"/>
      <c r="B5" s="385"/>
      <c r="C5" s="385"/>
      <c r="D5" s="385"/>
      <c r="E5" s="385"/>
      <c r="F5" s="385"/>
      <c r="G5" s="385"/>
      <c r="H5" s="466"/>
      <c r="I5" s="433"/>
      <c r="J5" s="467"/>
      <c r="K5" s="467"/>
      <c r="L5" s="467"/>
      <c r="M5" s="385"/>
      <c r="N5" s="468"/>
      <c r="O5" s="385"/>
    </row>
    <row r="6" spans="1:16" s="2" customFormat="1" ht="37.5" customHeight="1" x14ac:dyDescent="0.25">
      <c r="A6" s="385"/>
      <c r="B6" s="385"/>
      <c r="C6" s="385"/>
      <c r="D6" s="119" t="s">
        <v>99</v>
      </c>
      <c r="E6" s="9" t="s">
        <v>100</v>
      </c>
      <c r="F6" s="9" t="s">
        <v>101</v>
      </c>
      <c r="G6" s="9" t="s">
        <v>102</v>
      </c>
      <c r="H6" s="163" t="s">
        <v>10</v>
      </c>
      <c r="I6" s="112"/>
      <c r="J6" s="178" t="s">
        <v>11</v>
      </c>
      <c r="K6" s="178" t="s">
        <v>12</v>
      </c>
      <c r="L6" s="178" t="s">
        <v>13</v>
      </c>
      <c r="M6" s="258" t="s">
        <v>496</v>
      </c>
      <c r="N6" s="468"/>
      <c r="O6" s="385"/>
    </row>
    <row r="7" spans="1:16" ht="27" customHeight="1" x14ac:dyDescent="0.25">
      <c r="A7" s="382" t="s">
        <v>372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6" ht="42.75" customHeight="1" x14ac:dyDescent="0.25">
      <c r="A8" s="469" t="s">
        <v>379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  <c r="O8" s="469"/>
    </row>
    <row r="9" spans="1:16" ht="121.5" customHeight="1" x14ac:dyDescent="0.25">
      <c r="A9" s="178" t="s">
        <v>380</v>
      </c>
      <c r="B9" s="179" t="s">
        <v>381</v>
      </c>
      <c r="C9" s="180" t="s">
        <v>237</v>
      </c>
      <c r="D9" s="178" t="s">
        <v>109</v>
      </c>
      <c r="E9" s="178" t="s">
        <v>286</v>
      </c>
      <c r="F9" s="178" t="s">
        <v>382</v>
      </c>
      <c r="G9" s="178" t="s">
        <v>383</v>
      </c>
      <c r="H9" s="183"/>
      <c r="I9" s="184"/>
      <c r="J9" s="183">
        <v>5.8</v>
      </c>
      <c r="K9" s="183">
        <v>45</v>
      </c>
      <c r="L9" s="183">
        <v>45</v>
      </c>
      <c r="M9" s="183">
        <v>45</v>
      </c>
      <c r="N9" s="183">
        <f>SUM(H9:M9)</f>
        <v>140.80000000000001</v>
      </c>
      <c r="O9" s="181" t="s">
        <v>384</v>
      </c>
    </row>
    <row r="10" spans="1:16" ht="33" customHeight="1" x14ac:dyDescent="0.25">
      <c r="A10" s="470" t="s">
        <v>385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</row>
    <row r="11" spans="1:16" ht="102.75" customHeight="1" x14ac:dyDescent="0.25">
      <c r="A11" s="182" t="s">
        <v>31</v>
      </c>
      <c r="B11" s="181" t="s">
        <v>386</v>
      </c>
      <c r="C11" s="180" t="s">
        <v>237</v>
      </c>
      <c r="D11" s="178" t="s">
        <v>109</v>
      </c>
      <c r="E11" s="178" t="s">
        <v>286</v>
      </c>
      <c r="F11" s="178" t="s">
        <v>387</v>
      </c>
      <c r="G11" s="178" t="s">
        <v>288</v>
      </c>
      <c r="H11" s="183">
        <v>12.5</v>
      </c>
      <c r="I11" s="184"/>
      <c r="J11" s="183">
        <v>29.4</v>
      </c>
      <c r="K11" s="183">
        <v>35</v>
      </c>
      <c r="L11" s="183">
        <v>35</v>
      </c>
      <c r="M11" s="183">
        <v>35</v>
      </c>
      <c r="N11" s="183">
        <f>SUM(H11:M11)</f>
        <v>146.9</v>
      </c>
      <c r="O11" s="179" t="s">
        <v>388</v>
      </c>
    </row>
    <row r="12" spans="1:16" s="27" customFormat="1" ht="35.25" customHeight="1" x14ac:dyDescent="0.2">
      <c r="A12" s="471" t="s">
        <v>389</v>
      </c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120"/>
    </row>
    <row r="13" spans="1:16" ht="228.75" customHeight="1" x14ac:dyDescent="0.25">
      <c r="A13" s="10" t="s">
        <v>63</v>
      </c>
      <c r="B13" s="175" t="s">
        <v>390</v>
      </c>
      <c r="C13" s="9" t="s">
        <v>237</v>
      </c>
      <c r="D13" s="10" t="s">
        <v>109</v>
      </c>
      <c r="E13" s="10" t="s">
        <v>286</v>
      </c>
      <c r="F13" s="10" t="s">
        <v>391</v>
      </c>
      <c r="G13" s="10" t="s">
        <v>288</v>
      </c>
      <c r="H13" s="185">
        <v>118.9</v>
      </c>
      <c r="I13" s="186"/>
      <c r="J13" s="183">
        <v>154.19999999999999</v>
      </c>
      <c r="K13" s="183">
        <v>130</v>
      </c>
      <c r="L13" s="183">
        <v>130</v>
      </c>
      <c r="M13" s="183">
        <v>130</v>
      </c>
      <c r="N13" s="185">
        <f>SUM(H13:M13)</f>
        <v>663.1</v>
      </c>
      <c r="O13" s="41" t="s">
        <v>392</v>
      </c>
    </row>
    <row r="14" spans="1:16" ht="22.5" customHeight="1" x14ac:dyDescent="0.25">
      <c r="A14" s="472" t="s">
        <v>366</v>
      </c>
      <c r="B14" s="472"/>
      <c r="C14" s="105"/>
      <c r="D14" s="105"/>
      <c r="E14" s="105"/>
      <c r="F14" s="10"/>
      <c r="G14" s="105"/>
      <c r="H14" s="185">
        <f t="shared" ref="H14:N14" si="0">H13+H11+H9</f>
        <v>131.4</v>
      </c>
      <c r="I14" s="186">
        <f t="shared" si="0"/>
        <v>0</v>
      </c>
      <c r="J14" s="183">
        <f t="shared" si="0"/>
        <v>189.4</v>
      </c>
      <c r="K14" s="183">
        <f t="shared" si="0"/>
        <v>210</v>
      </c>
      <c r="L14" s="183">
        <f t="shared" si="0"/>
        <v>210</v>
      </c>
      <c r="M14" s="185">
        <f t="shared" si="0"/>
        <v>210</v>
      </c>
      <c r="N14" s="185">
        <f t="shared" si="0"/>
        <v>950.8</v>
      </c>
      <c r="O14" s="57"/>
    </row>
    <row r="15" spans="1:16" ht="39" customHeight="1" x14ac:dyDescent="0.25">
      <c r="A15" s="121"/>
      <c r="B15" s="476" t="s">
        <v>140</v>
      </c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</row>
    <row r="16" spans="1:16" ht="15.75" customHeight="1" x14ac:dyDescent="0.25">
      <c r="A16" s="122"/>
      <c r="B16" s="123"/>
      <c r="C16" s="477" t="s">
        <v>130</v>
      </c>
      <c r="D16" s="477"/>
      <c r="E16" s="477"/>
      <c r="F16" s="477"/>
      <c r="G16" s="477"/>
      <c r="H16" s="244"/>
      <c r="I16" s="245"/>
      <c r="J16" s="246"/>
      <c r="K16" s="246"/>
      <c r="L16" s="246"/>
      <c r="M16" s="244"/>
      <c r="N16" s="244"/>
    </row>
    <row r="17" spans="1:15" ht="15.75" customHeight="1" x14ac:dyDescent="0.25">
      <c r="A17" s="122"/>
      <c r="B17" s="125"/>
      <c r="C17" s="478" t="s">
        <v>131</v>
      </c>
      <c r="D17" s="478"/>
      <c r="E17" s="478"/>
      <c r="F17" s="478"/>
      <c r="G17" s="478"/>
      <c r="H17" s="247"/>
      <c r="I17" s="248"/>
      <c r="J17" s="249"/>
      <c r="K17" s="249"/>
      <c r="L17" s="249"/>
      <c r="M17" s="247"/>
      <c r="N17" s="247"/>
      <c r="O17" s="126"/>
    </row>
    <row r="18" spans="1:15" ht="15.75" customHeight="1" x14ac:dyDescent="0.3">
      <c r="A18" s="122"/>
      <c r="B18" s="125"/>
      <c r="C18" s="478" t="s">
        <v>133</v>
      </c>
      <c r="D18" s="478"/>
      <c r="E18" s="478"/>
      <c r="F18" s="478"/>
      <c r="G18" s="478"/>
      <c r="H18" s="187">
        <f t="shared" ref="H18:N18" si="1">H14</f>
        <v>131.4</v>
      </c>
      <c r="I18" s="286">
        <f t="shared" si="1"/>
        <v>0</v>
      </c>
      <c r="J18" s="235">
        <f t="shared" si="1"/>
        <v>189.4</v>
      </c>
      <c r="K18" s="235">
        <f t="shared" si="1"/>
        <v>210</v>
      </c>
      <c r="L18" s="235">
        <f t="shared" si="1"/>
        <v>210</v>
      </c>
      <c r="M18" s="187">
        <f t="shared" si="1"/>
        <v>210</v>
      </c>
      <c r="N18" s="187">
        <f t="shared" si="1"/>
        <v>950.8</v>
      </c>
      <c r="O18" s="126"/>
    </row>
    <row r="19" spans="1:15" ht="15.75" customHeight="1" x14ac:dyDescent="0.3">
      <c r="A19" s="122"/>
      <c r="B19" s="125"/>
      <c r="C19" s="475" t="s">
        <v>366</v>
      </c>
      <c r="D19" s="475"/>
      <c r="E19" s="475"/>
      <c r="F19" s="475"/>
      <c r="G19" s="475"/>
      <c r="H19" s="187">
        <f t="shared" ref="H19:N19" si="2">SUM(H16:H18)</f>
        <v>131.4</v>
      </c>
      <c r="I19" s="286">
        <f t="shared" si="2"/>
        <v>0</v>
      </c>
      <c r="J19" s="235">
        <f t="shared" si="2"/>
        <v>189.4</v>
      </c>
      <c r="K19" s="235">
        <f t="shared" si="2"/>
        <v>210</v>
      </c>
      <c r="L19" s="235">
        <f t="shared" si="2"/>
        <v>210</v>
      </c>
      <c r="M19" s="187">
        <f t="shared" si="2"/>
        <v>210</v>
      </c>
      <c r="N19" s="187">
        <f t="shared" si="2"/>
        <v>950.8</v>
      </c>
      <c r="O19" s="126"/>
    </row>
    <row r="20" spans="1:15" x14ac:dyDescent="0.25">
      <c r="A20" s="122"/>
      <c r="B20" s="125"/>
      <c r="C20" s="127"/>
      <c r="D20" s="128"/>
      <c r="E20" s="128"/>
      <c r="F20" s="128"/>
      <c r="G20" s="128"/>
      <c r="H20" s="250"/>
      <c r="I20" s="251"/>
      <c r="J20" s="252"/>
      <c r="K20" s="252"/>
      <c r="L20" s="252"/>
      <c r="M20" s="250"/>
      <c r="N20" s="250"/>
      <c r="O20" s="126"/>
    </row>
    <row r="21" spans="1:15" ht="21.75" customHeight="1" x14ac:dyDescent="0.25">
      <c r="A21" s="122"/>
      <c r="B21" s="473" t="s">
        <v>367</v>
      </c>
      <c r="C21" s="473"/>
      <c r="D21" s="473"/>
      <c r="E21" s="473"/>
      <c r="F21" s="473"/>
      <c r="G21" s="473"/>
      <c r="H21" s="473"/>
      <c r="I21" s="473"/>
      <c r="J21" s="473"/>
      <c r="K21" s="473"/>
      <c r="L21" s="473"/>
      <c r="M21" s="473"/>
      <c r="N21" s="473"/>
      <c r="O21" s="473"/>
    </row>
    <row r="22" spans="1:15" ht="20.25" x14ac:dyDescent="0.3">
      <c r="A22" s="122"/>
      <c r="B22" s="125"/>
      <c r="C22" s="474" t="s">
        <v>245</v>
      </c>
      <c r="D22" s="474"/>
      <c r="E22" s="474"/>
      <c r="F22" s="474"/>
      <c r="G22" s="474"/>
      <c r="H22" s="241">
        <f t="shared" ref="H22:N22" si="3">H14</f>
        <v>131.4</v>
      </c>
      <c r="I22" s="242">
        <f t="shared" si="3"/>
        <v>0</v>
      </c>
      <c r="J22" s="243">
        <f t="shared" si="3"/>
        <v>189.4</v>
      </c>
      <c r="K22" s="243">
        <f t="shared" si="3"/>
        <v>210</v>
      </c>
      <c r="L22" s="243">
        <f t="shared" si="3"/>
        <v>210</v>
      </c>
      <c r="M22" s="241">
        <f t="shared" si="3"/>
        <v>210</v>
      </c>
      <c r="N22" s="241">
        <f t="shared" si="3"/>
        <v>950.8</v>
      </c>
      <c r="O22" s="126"/>
    </row>
    <row r="23" spans="1:15" ht="20.25" x14ac:dyDescent="0.3">
      <c r="A23" s="122"/>
      <c r="B23" s="125"/>
      <c r="C23" s="474" t="s">
        <v>368</v>
      </c>
      <c r="D23" s="474"/>
      <c r="E23" s="474"/>
      <c r="F23" s="474"/>
      <c r="G23" s="474"/>
      <c r="H23" s="241"/>
      <c r="I23" s="242"/>
      <c r="J23" s="243"/>
      <c r="K23" s="243"/>
      <c r="L23" s="243"/>
      <c r="M23" s="241"/>
      <c r="N23" s="241"/>
      <c r="O23" s="126"/>
    </row>
    <row r="24" spans="1:15" ht="20.25" x14ac:dyDescent="0.3">
      <c r="A24" s="122"/>
      <c r="B24" s="125"/>
      <c r="C24" s="475" t="s">
        <v>366</v>
      </c>
      <c r="D24" s="475"/>
      <c r="E24" s="475"/>
      <c r="F24" s="475"/>
      <c r="G24" s="475"/>
      <c r="H24" s="241">
        <f t="shared" ref="H24:N24" si="4">SUM(H22:H23)</f>
        <v>131.4</v>
      </c>
      <c r="I24" s="242">
        <f t="shared" si="4"/>
        <v>0</v>
      </c>
      <c r="J24" s="243">
        <f t="shared" si="4"/>
        <v>189.4</v>
      </c>
      <c r="K24" s="243">
        <f t="shared" si="4"/>
        <v>210</v>
      </c>
      <c r="L24" s="243">
        <f t="shared" si="4"/>
        <v>210</v>
      </c>
      <c r="M24" s="241">
        <f t="shared" si="4"/>
        <v>210</v>
      </c>
      <c r="N24" s="241">
        <f t="shared" si="4"/>
        <v>950.8</v>
      </c>
      <c r="O24" s="126"/>
    </row>
    <row r="25" spans="1:15" x14ac:dyDescent="0.25">
      <c r="A25" s="122"/>
      <c r="B25" s="129"/>
      <c r="C25" s="128"/>
      <c r="D25" s="128"/>
      <c r="E25" s="128"/>
      <c r="F25" s="128"/>
      <c r="G25" s="128"/>
      <c r="H25" s="126"/>
      <c r="I25" s="114"/>
      <c r="J25" s="236"/>
      <c r="K25" s="236"/>
      <c r="L25" s="236"/>
      <c r="M25" s="126"/>
      <c r="N25" s="126"/>
      <c r="O25" s="126"/>
    </row>
    <row r="26" spans="1:15" s="50" customFormat="1" x14ac:dyDescent="0.25">
      <c r="A26" s="2" t="s">
        <v>87</v>
      </c>
      <c r="I26" s="96"/>
      <c r="J26" s="302"/>
      <c r="K26" s="302"/>
      <c r="L26" s="302"/>
    </row>
    <row r="27" spans="1:15" x14ac:dyDescent="0.25">
      <c r="A27" s="122"/>
      <c r="B27" s="130"/>
      <c r="C27" s="131"/>
      <c r="D27" s="131"/>
      <c r="E27" s="131"/>
      <c r="F27" s="131"/>
      <c r="G27" s="131"/>
    </row>
    <row r="28" spans="1:15" x14ac:dyDescent="0.25">
      <c r="A28" s="122"/>
      <c r="B28" s="130"/>
      <c r="C28" s="131"/>
      <c r="D28" s="131"/>
      <c r="E28" s="131"/>
      <c r="F28" s="131"/>
      <c r="G28" s="131"/>
    </row>
    <row r="29" spans="1:15" x14ac:dyDescent="0.25">
      <c r="A29" s="122"/>
      <c r="B29" s="130"/>
      <c r="C29" s="131"/>
      <c r="D29" s="131"/>
      <c r="E29" s="131"/>
      <c r="F29" s="131"/>
      <c r="G29" s="131"/>
    </row>
    <row r="30" spans="1:15" x14ac:dyDescent="0.25">
      <c r="A30" s="122"/>
      <c r="B30" s="130"/>
      <c r="C30" s="131"/>
      <c r="D30" s="131"/>
      <c r="E30" s="131"/>
      <c r="F30" s="131"/>
      <c r="G30" s="131"/>
    </row>
    <row r="31" spans="1:15" x14ac:dyDescent="0.25">
      <c r="A31" s="122"/>
      <c r="B31" s="130"/>
      <c r="C31" s="131"/>
      <c r="D31" s="131"/>
      <c r="E31" s="131"/>
      <c r="F31" s="131"/>
      <c r="G31" s="131"/>
    </row>
    <row r="32" spans="1:15" x14ac:dyDescent="0.25">
      <c r="A32" s="122"/>
      <c r="B32" s="130"/>
      <c r="C32" s="131"/>
      <c r="D32" s="131"/>
      <c r="E32" s="131"/>
      <c r="F32" s="131"/>
      <c r="G32" s="131"/>
    </row>
    <row r="33" spans="1:7" x14ac:dyDescent="0.25">
      <c r="A33" s="122"/>
      <c r="B33" s="130"/>
      <c r="C33" s="131"/>
      <c r="D33" s="131"/>
      <c r="E33" s="131"/>
      <c r="F33" s="131"/>
      <c r="G33" s="131"/>
    </row>
    <row r="34" spans="1:7" x14ac:dyDescent="0.25">
      <c r="A34" s="122"/>
      <c r="B34" s="130"/>
      <c r="C34" s="131"/>
      <c r="D34" s="131"/>
      <c r="E34" s="131"/>
      <c r="F34" s="131"/>
      <c r="G34" s="131"/>
    </row>
    <row r="35" spans="1:7" x14ac:dyDescent="0.25">
      <c r="A35" s="122"/>
      <c r="B35" s="130"/>
      <c r="C35" s="131"/>
      <c r="D35" s="131"/>
      <c r="E35" s="131"/>
      <c r="F35" s="131"/>
      <c r="G35" s="131"/>
    </row>
    <row r="36" spans="1:7" x14ac:dyDescent="0.25">
      <c r="A36" s="122"/>
      <c r="B36" s="130"/>
      <c r="C36" s="131"/>
      <c r="D36" s="131"/>
      <c r="E36" s="131"/>
      <c r="F36" s="131"/>
      <c r="G36" s="131"/>
    </row>
    <row r="37" spans="1:7" x14ac:dyDescent="0.25">
      <c r="A37" s="122"/>
      <c r="B37" s="130"/>
      <c r="C37" s="131"/>
      <c r="D37" s="131"/>
      <c r="E37" s="131"/>
      <c r="F37" s="131"/>
      <c r="G37" s="131"/>
    </row>
    <row r="38" spans="1:7" x14ac:dyDescent="0.25">
      <c r="A38" s="122"/>
      <c r="B38" s="130"/>
      <c r="C38" s="131"/>
      <c r="D38" s="131"/>
      <c r="E38" s="131"/>
      <c r="F38" s="131"/>
      <c r="G38" s="131"/>
    </row>
    <row r="39" spans="1:7" x14ac:dyDescent="0.25">
      <c r="A39" s="122"/>
      <c r="B39" s="130"/>
      <c r="C39" s="131"/>
      <c r="D39" s="131"/>
      <c r="E39" s="131"/>
      <c r="F39" s="131"/>
      <c r="G39" s="131"/>
    </row>
    <row r="40" spans="1:7" x14ac:dyDescent="0.25">
      <c r="A40" s="122"/>
      <c r="B40" s="130"/>
      <c r="C40" s="131"/>
      <c r="D40" s="131"/>
      <c r="E40" s="131"/>
      <c r="F40" s="131"/>
      <c r="G40" s="131"/>
    </row>
    <row r="41" spans="1:7" x14ac:dyDescent="0.25">
      <c r="A41" s="122"/>
      <c r="B41" s="130"/>
      <c r="C41" s="131"/>
      <c r="D41" s="131"/>
      <c r="E41" s="131"/>
      <c r="F41" s="131"/>
      <c r="G41" s="131"/>
    </row>
    <row r="42" spans="1:7" x14ac:dyDescent="0.25">
      <c r="A42" s="122"/>
      <c r="B42" s="130"/>
      <c r="C42" s="131"/>
      <c r="D42" s="131"/>
      <c r="E42" s="131"/>
      <c r="F42" s="131"/>
      <c r="G42" s="131"/>
    </row>
    <row r="43" spans="1:7" x14ac:dyDescent="0.25">
      <c r="A43" s="122"/>
      <c r="B43" s="130"/>
      <c r="C43" s="131"/>
      <c r="D43" s="131"/>
      <c r="E43" s="131"/>
      <c r="F43" s="131"/>
      <c r="G43" s="131"/>
    </row>
    <row r="44" spans="1:7" x14ac:dyDescent="0.25">
      <c r="A44" s="122"/>
      <c r="B44" s="130"/>
      <c r="C44" s="131"/>
      <c r="D44" s="131"/>
      <c r="E44" s="131"/>
      <c r="F44" s="131"/>
      <c r="G44" s="131"/>
    </row>
    <row r="45" spans="1:7" x14ac:dyDescent="0.25">
      <c r="A45" s="122"/>
      <c r="B45" s="130"/>
      <c r="C45" s="131"/>
      <c r="D45" s="131"/>
      <c r="E45" s="131"/>
      <c r="F45" s="131"/>
      <c r="G45" s="131"/>
    </row>
    <row r="46" spans="1:7" x14ac:dyDescent="0.25">
      <c r="A46" s="122"/>
      <c r="B46" s="130"/>
      <c r="C46" s="131"/>
      <c r="D46" s="131"/>
      <c r="E46" s="131"/>
      <c r="F46" s="131"/>
      <c r="G46" s="131"/>
    </row>
    <row r="47" spans="1:7" x14ac:dyDescent="0.25">
      <c r="A47" s="122"/>
      <c r="B47" s="130"/>
      <c r="C47" s="131"/>
      <c r="D47" s="131"/>
      <c r="E47" s="131"/>
      <c r="F47" s="131"/>
      <c r="G47" s="131"/>
    </row>
    <row r="48" spans="1:7" x14ac:dyDescent="0.25">
      <c r="A48" s="122"/>
      <c r="B48" s="130"/>
      <c r="C48" s="131"/>
      <c r="D48" s="131"/>
      <c r="E48" s="131"/>
      <c r="F48" s="131"/>
      <c r="G48" s="131"/>
    </row>
    <row r="49" spans="1:7" x14ac:dyDescent="0.25">
      <c r="A49" s="122"/>
      <c r="B49" s="130"/>
      <c r="C49" s="131"/>
      <c r="D49" s="131"/>
      <c r="E49" s="131"/>
      <c r="F49" s="131"/>
      <c r="G49" s="131"/>
    </row>
    <row r="50" spans="1:7" x14ac:dyDescent="0.25">
      <c r="A50" s="122"/>
      <c r="B50" s="130"/>
      <c r="C50" s="131"/>
      <c r="D50" s="131"/>
      <c r="E50" s="131"/>
      <c r="F50" s="131"/>
      <c r="G50" s="131"/>
    </row>
    <row r="51" spans="1:7" x14ac:dyDescent="0.25">
      <c r="A51" s="122"/>
      <c r="B51" s="130"/>
      <c r="C51" s="131"/>
      <c r="D51" s="131"/>
      <c r="E51" s="131"/>
      <c r="F51" s="131"/>
      <c r="G51" s="131"/>
    </row>
    <row r="52" spans="1:7" x14ac:dyDescent="0.25">
      <c r="A52" s="122"/>
      <c r="B52" s="130"/>
      <c r="C52" s="131"/>
      <c r="D52" s="131"/>
      <c r="E52" s="131"/>
      <c r="F52" s="131"/>
      <c r="G52" s="131"/>
    </row>
    <row r="53" spans="1:7" x14ac:dyDescent="0.25">
      <c r="A53" s="122"/>
      <c r="B53" s="130"/>
      <c r="C53" s="131"/>
      <c r="D53" s="131"/>
      <c r="E53" s="131"/>
      <c r="F53" s="131"/>
      <c r="G53" s="131"/>
    </row>
  </sheetData>
  <mergeCells count="29">
    <mergeCell ref="B21:O21"/>
    <mergeCell ref="C22:G22"/>
    <mergeCell ref="C23:G23"/>
    <mergeCell ref="C24:G24"/>
    <mergeCell ref="B15:O15"/>
    <mergeCell ref="C16:G16"/>
    <mergeCell ref="C17:G17"/>
    <mergeCell ref="C18:G18"/>
    <mergeCell ref="C19:G19"/>
    <mergeCell ref="A7:O7"/>
    <mergeCell ref="A8:O8"/>
    <mergeCell ref="A10:O10"/>
    <mergeCell ref="A12:O12"/>
    <mergeCell ref="A14:B14"/>
    <mergeCell ref="N1:O1"/>
    <mergeCell ref="A2:O2"/>
    <mergeCell ref="A3:A6"/>
    <mergeCell ref="B3:B6"/>
    <mergeCell ref="C3:C6"/>
    <mergeCell ref="D3:G5"/>
    <mergeCell ref="H3:N3"/>
    <mergeCell ref="O3:O6"/>
    <mergeCell ref="H4:H5"/>
    <mergeCell ref="I4:I5"/>
    <mergeCell ref="J4:J5"/>
    <mergeCell ref="K4:K5"/>
    <mergeCell ref="L4:L5"/>
    <mergeCell ref="M4:M5"/>
    <mergeCell ref="N4:N6"/>
  </mergeCells>
  <printOptions gridLines="1"/>
  <pageMargins left="0.51180555555555496" right="0.51180555555555496" top="0.31527777777777799" bottom="0.35416666666666702" header="0.51180555555555496" footer="0.51180555555555496"/>
  <pageSetup paperSize="9" scale="44" firstPageNumber="0" fitToHeight="0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IW21"/>
  <sheetViews>
    <sheetView zoomScale="70" workbookViewId="0">
      <pane xSplit="2" ySplit="8" topLeftCell="C9" activePane="bottomRight" state="frozen"/>
      <selection activeCell="H10" sqref="H10:I11"/>
      <selection pane="topRight"/>
      <selection pane="bottomLeft"/>
      <selection pane="bottomRight" activeCell="B11" sqref="B11"/>
    </sheetView>
  </sheetViews>
  <sheetFormatPr defaultColWidth="9.140625" defaultRowHeight="15.75" x14ac:dyDescent="0.25"/>
  <cols>
    <col min="1" max="1" width="6.28515625" style="1" customWidth="1"/>
    <col min="2" max="2" width="118.140625" style="2" customWidth="1"/>
    <col min="3" max="3" width="12" style="2" customWidth="1"/>
    <col min="4" max="4" width="16.28515625" style="2" customWidth="1"/>
    <col min="5" max="7" width="10.85546875" style="2" customWidth="1"/>
    <col min="8" max="8" width="12.140625" style="2" customWidth="1"/>
    <col min="9" max="9" width="12.85546875" style="2" customWidth="1"/>
    <col min="10" max="257" width="9.140625" style="2"/>
  </cols>
  <sheetData>
    <row r="1" spans="1:9" ht="60.75" customHeight="1" x14ac:dyDescent="0.25">
      <c r="A1" s="4"/>
      <c r="B1" s="5"/>
      <c r="C1" s="6"/>
      <c r="D1" s="463" t="s">
        <v>393</v>
      </c>
      <c r="E1" s="463"/>
      <c r="F1" s="463"/>
      <c r="G1" s="463"/>
      <c r="H1" s="463"/>
      <c r="I1" s="463"/>
    </row>
    <row r="2" spans="1:9" ht="37.5" customHeight="1" x14ac:dyDescent="0.25">
      <c r="A2" s="412" t="s">
        <v>212</v>
      </c>
      <c r="B2" s="412"/>
      <c r="C2" s="412"/>
      <c r="D2" s="412"/>
      <c r="E2" s="412"/>
      <c r="F2" s="412"/>
      <c r="G2" s="6"/>
    </row>
    <row r="3" spans="1:9" ht="37.5" customHeight="1" x14ac:dyDescent="0.25">
      <c r="A3" s="482" t="s">
        <v>2</v>
      </c>
      <c r="B3" s="359" t="s">
        <v>213</v>
      </c>
      <c r="C3" s="483" t="s">
        <v>4</v>
      </c>
      <c r="D3" s="359" t="s">
        <v>214</v>
      </c>
      <c r="E3" s="359" t="s">
        <v>370</v>
      </c>
      <c r="F3" s="359"/>
      <c r="G3" s="359"/>
      <c r="H3" s="359"/>
      <c r="I3" s="359"/>
    </row>
    <row r="4" spans="1:9" ht="60" customHeight="1" x14ac:dyDescent="0.25">
      <c r="A4" s="482"/>
      <c r="B4" s="359"/>
      <c r="C4" s="483"/>
      <c r="D4" s="359"/>
      <c r="E4" s="8" t="str">
        <f>'!!!Мероприятия подпрограммы 2'!H4:H5</f>
        <v>год предшедствующий отчетному</v>
      </c>
      <c r="F4" s="8" t="str">
        <f>'!!!Мероприятия подпрограммы 2'!J4:J5</f>
        <v>Отчетный финансовый год</v>
      </c>
      <c r="G4" s="8" t="str">
        <f>'!!!Мероприятия подпрограммы 2'!K4:K5</f>
        <v>Текущий финансовый год</v>
      </c>
      <c r="H4" s="8" t="str">
        <f>'!!!Мероприятия подпрограммы 2'!L4:L5</f>
        <v>Очередной финансовый год</v>
      </c>
      <c r="I4" s="8" t="str">
        <f>'!!!Мероприятия подпрограммы 2'!M4:M5</f>
        <v>Первый год планового периода</v>
      </c>
    </row>
    <row r="5" spans="1:9" ht="25.5" customHeight="1" x14ac:dyDescent="0.25">
      <c r="A5" s="482"/>
      <c r="B5" s="359"/>
      <c r="C5" s="483"/>
      <c r="D5" s="359"/>
      <c r="E5" s="385">
        <v>2022</v>
      </c>
      <c r="F5" s="385">
        <v>2023</v>
      </c>
      <c r="G5" s="385">
        <v>2024</v>
      </c>
      <c r="H5" s="385">
        <v>2025</v>
      </c>
      <c r="I5" s="385">
        <v>2026</v>
      </c>
    </row>
    <row r="6" spans="1:9" ht="25.5" customHeight="1" x14ac:dyDescent="0.25">
      <c r="A6" s="482"/>
      <c r="B6" s="359"/>
      <c r="C6" s="483"/>
      <c r="D6" s="359"/>
      <c r="E6" s="385"/>
      <c r="F6" s="385"/>
      <c r="G6" s="385"/>
      <c r="H6" s="385"/>
      <c r="I6" s="385"/>
    </row>
    <row r="7" spans="1:9" ht="25.5" customHeight="1" x14ac:dyDescent="0.25">
      <c r="A7" s="482"/>
      <c r="B7" s="359"/>
      <c r="C7" s="483"/>
      <c r="D7" s="359"/>
      <c r="E7" s="385"/>
      <c r="F7" s="385"/>
      <c r="G7" s="385"/>
      <c r="H7" s="385"/>
      <c r="I7" s="385"/>
    </row>
    <row r="8" spans="1:9" ht="55.5" customHeight="1" x14ac:dyDescent="0.25">
      <c r="A8" s="479" t="s">
        <v>394</v>
      </c>
      <c r="B8" s="479"/>
      <c r="C8" s="479"/>
      <c r="D8" s="479"/>
      <c r="E8" s="479"/>
      <c r="F8" s="479"/>
      <c r="G8" s="479"/>
      <c r="H8" s="479"/>
      <c r="I8" s="479"/>
    </row>
    <row r="9" spans="1:9" ht="35.25" customHeight="1" x14ac:dyDescent="0.25">
      <c r="A9" s="480" t="s">
        <v>395</v>
      </c>
      <c r="B9" s="480"/>
      <c r="C9" s="480"/>
      <c r="D9" s="480"/>
      <c r="E9" s="480"/>
      <c r="F9" s="480"/>
      <c r="G9" s="480"/>
    </row>
    <row r="10" spans="1:9" ht="84" customHeight="1" x14ac:dyDescent="0.25">
      <c r="A10" s="11" t="s">
        <v>67</v>
      </c>
      <c r="B10" s="12" t="s">
        <v>68</v>
      </c>
      <c r="C10" s="8" t="s">
        <v>69</v>
      </c>
      <c r="D10" s="8" t="s">
        <v>221</v>
      </c>
      <c r="E10" s="13">
        <v>1</v>
      </c>
      <c r="F10" s="14">
        <v>2</v>
      </c>
      <c r="G10" s="13">
        <v>0</v>
      </c>
      <c r="H10" s="13">
        <v>0</v>
      </c>
      <c r="I10" s="13">
        <v>0</v>
      </c>
    </row>
    <row r="11" spans="1:9" ht="86.25" customHeight="1" x14ac:dyDescent="0.25">
      <c r="A11" s="11" t="s">
        <v>70</v>
      </c>
      <c r="B11" s="12" t="s">
        <v>396</v>
      </c>
      <c r="C11" s="26" t="s">
        <v>16</v>
      </c>
      <c r="D11" s="8" t="s">
        <v>221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35.25" customHeight="1" x14ac:dyDescent="0.25">
      <c r="A12" s="481" t="s">
        <v>397</v>
      </c>
      <c r="B12" s="481"/>
      <c r="C12" s="481"/>
      <c r="D12" s="481"/>
      <c r="E12" s="481"/>
      <c r="F12" s="481"/>
      <c r="G12" s="481"/>
      <c r="H12" s="481"/>
      <c r="I12" s="481"/>
    </row>
    <row r="13" spans="1:9" ht="70.5" customHeight="1" x14ac:dyDescent="0.25">
      <c r="A13" s="11" t="s">
        <v>73</v>
      </c>
      <c r="B13" s="132" t="s">
        <v>74</v>
      </c>
      <c r="C13" s="26" t="s">
        <v>16</v>
      </c>
      <c r="D13" s="8" t="s">
        <v>230</v>
      </c>
      <c r="E13" s="8">
        <v>90</v>
      </c>
      <c r="F13" s="8">
        <v>90</v>
      </c>
      <c r="G13" s="8">
        <v>90</v>
      </c>
      <c r="H13" s="8">
        <v>90</v>
      </c>
      <c r="I13" s="8">
        <v>90</v>
      </c>
    </row>
    <row r="14" spans="1:9" ht="35.25" customHeight="1" x14ac:dyDescent="0.25">
      <c r="A14" s="481" t="s">
        <v>75</v>
      </c>
      <c r="B14" s="481"/>
      <c r="C14" s="481"/>
      <c r="D14" s="481"/>
      <c r="E14" s="481"/>
      <c r="F14" s="481"/>
      <c r="G14" s="133"/>
    </row>
    <row r="15" spans="1:9" ht="88.5" customHeight="1" x14ac:dyDescent="0.25">
      <c r="A15" s="11" t="s">
        <v>76</v>
      </c>
      <c r="B15" s="12" t="s">
        <v>77</v>
      </c>
      <c r="C15" s="26" t="s">
        <v>16</v>
      </c>
      <c r="D15" s="8" t="s">
        <v>221</v>
      </c>
      <c r="E15" s="18">
        <v>5</v>
      </c>
      <c r="F15" s="18">
        <v>5</v>
      </c>
      <c r="G15" s="18">
        <v>5</v>
      </c>
      <c r="H15" s="18">
        <v>5</v>
      </c>
      <c r="I15" s="18">
        <v>5</v>
      </c>
    </row>
    <row r="17" spans="1:4" s="50" customFormat="1" x14ac:dyDescent="0.25">
      <c r="A17" s="2" t="s">
        <v>87</v>
      </c>
    </row>
    <row r="20" spans="1:4" ht="31.5" customHeight="1" x14ac:dyDescent="0.25">
      <c r="D20" s="134"/>
    </row>
    <row r="21" spans="1:4" x14ac:dyDescent="0.25">
      <c r="D21" s="134"/>
    </row>
  </sheetData>
  <mergeCells count="16">
    <mergeCell ref="A8:I8"/>
    <mergeCell ref="A9:G9"/>
    <mergeCell ref="A12:I12"/>
    <mergeCell ref="A14:F14"/>
    <mergeCell ref="D1:I1"/>
    <mergeCell ref="A2:F2"/>
    <mergeCell ref="A3:A7"/>
    <mergeCell ref="B3:B7"/>
    <mergeCell ref="C3:C7"/>
    <mergeCell ref="D3:D7"/>
    <mergeCell ref="E3:I3"/>
    <mergeCell ref="E5:E7"/>
    <mergeCell ref="F5:F7"/>
    <mergeCell ref="G5:G7"/>
    <mergeCell ref="H5:H7"/>
    <mergeCell ref="I5:I7"/>
  </mergeCells>
  <printOptions gridLines="1"/>
  <pageMargins left="0.31527777777777799" right="0.118055555555556" top="0.31527777777777799" bottom="0.19652777777777802" header="0.51180555555555496" footer="0.51180555555555496"/>
  <pageSetup paperSize="9" scale="69" firstPageNumber="0" fitToHeight="0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IW55"/>
  <sheetViews>
    <sheetView topLeftCell="A11" zoomScale="70" zoomScaleNormal="70" workbookViewId="0">
      <selection activeCell="B15" sqref="B15"/>
    </sheetView>
  </sheetViews>
  <sheetFormatPr defaultColWidth="9.140625" defaultRowHeight="15.75" x14ac:dyDescent="0.25"/>
  <cols>
    <col min="1" max="1" width="12.28515625" style="117" customWidth="1"/>
    <col min="2" max="2" width="69" style="2" customWidth="1"/>
    <col min="3" max="3" width="21.7109375" style="118" customWidth="1"/>
    <col min="4" max="4" width="10.85546875" style="118" customWidth="1"/>
    <col min="5" max="5" width="12.42578125" style="118" customWidth="1"/>
    <col min="6" max="6" width="13.85546875" style="27" customWidth="1"/>
    <col min="7" max="7" width="7.28515625" style="118" customWidth="1"/>
    <col min="8" max="8" width="14.28515625" style="2" customWidth="1"/>
    <col min="9" max="12" width="14.28515625" style="239" customWidth="1"/>
    <col min="13" max="13" width="15.7109375" style="239" customWidth="1"/>
    <col min="14" max="14" width="59" style="2" customWidth="1"/>
    <col min="15" max="15" width="8.140625" style="2" customWidth="1"/>
    <col min="16" max="16" width="25.28515625" style="2" customWidth="1"/>
    <col min="17" max="257" width="9.140625" style="2"/>
  </cols>
  <sheetData>
    <row r="1" spans="1:254" ht="78" customHeight="1" x14ac:dyDescent="0.25">
      <c r="B1" s="56"/>
      <c r="M1" s="378" t="s">
        <v>398</v>
      </c>
      <c r="N1" s="378"/>
    </row>
    <row r="2" spans="1:254" ht="41.25" customHeight="1" x14ac:dyDescent="0.25">
      <c r="A2" s="484" t="s">
        <v>232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</row>
    <row r="3" spans="1:254" ht="41.25" customHeight="1" x14ac:dyDescent="0.25">
      <c r="A3" s="385" t="s">
        <v>2</v>
      </c>
      <c r="B3" s="385" t="s">
        <v>233</v>
      </c>
      <c r="C3" s="385" t="s">
        <v>99</v>
      </c>
      <c r="D3" s="385" t="s">
        <v>93</v>
      </c>
      <c r="E3" s="385"/>
      <c r="F3" s="385"/>
      <c r="G3" s="385"/>
      <c r="H3" s="465" t="s">
        <v>234</v>
      </c>
      <c r="I3" s="465"/>
      <c r="J3" s="465"/>
      <c r="K3" s="465"/>
      <c r="L3" s="465"/>
      <c r="M3" s="465"/>
      <c r="N3" s="385" t="s">
        <v>378</v>
      </c>
    </row>
    <row r="4" spans="1:254" ht="41.25" customHeight="1" x14ac:dyDescent="0.25">
      <c r="A4" s="385"/>
      <c r="B4" s="385"/>
      <c r="C4" s="385"/>
      <c r="D4" s="385"/>
      <c r="E4" s="385"/>
      <c r="F4" s="385"/>
      <c r="G4" s="385"/>
      <c r="H4" s="466" t="str">
        <f>'Показатели подпрограммы 3'!E4</f>
        <v>год предшедствующий отчетному</v>
      </c>
      <c r="I4" s="485" t="str">
        <f>'Показатели подпрограммы 3'!F4</f>
        <v>Отчетный финансовый год</v>
      </c>
      <c r="J4" s="485" t="str">
        <f>'Показатели подпрограммы 3'!G4</f>
        <v>Текущий финансовый год</v>
      </c>
      <c r="K4" s="485" t="str">
        <f>'Показатели подпрограммы 3'!H4</f>
        <v>Очередной финансовый год</v>
      </c>
      <c r="L4" s="485" t="str">
        <f>'Показатели подпрограммы 3'!I4</f>
        <v>Первый год планового периода</v>
      </c>
      <c r="M4" s="486" t="s">
        <v>95</v>
      </c>
      <c r="N4" s="385"/>
    </row>
    <row r="5" spans="1:254" ht="32.25" customHeight="1" x14ac:dyDescent="0.25">
      <c r="A5" s="385"/>
      <c r="B5" s="385"/>
      <c r="C5" s="385"/>
      <c r="D5" s="385"/>
      <c r="E5" s="385"/>
      <c r="F5" s="385"/>
      <c r="G5" s="385"/>
      <c r="H5" s="466"/>
      <c r="I5" s="485"/>
      <c r="J5" s="485"/>
      <c r="K5" s="485"/>
      <c r="L5" s="485"/>
      <c r="M5" s="486"/>
      <c r="N5" s="385"/>
    </row>
    <row r="6" spans="1:254" ht="37.5" customHeight="1" x14ac:dyDescent="0.25">
      <c r="A6" s="385"/>
      <c r="B6" s="385"/>
      <c r="C6" s="385"/>
      <c r="D6" s="9" t="s">
        <v>99</v>
      </c>
      <c r="E6" s="9" t="s">
        <v>100</v>
      </c>
      <c r="F6" s="9" t="s">
        <v>101</v>
      </c>
      <c r="G6" s="9" t="s">
        <v>102</v>
      </c>
      <c r="H6" s="163" t="s">
        <v>10</v>
      </c>
      <c r="I6" s="178" t="s">
        <v>11</v>
      </c>
      <c r="J6" s="178" t="s">
        <v>12</v>
      </c>
      <c r="K6" s="178" t="s">
        <v>13</v>
      </c>
      <c r="L6" s="237" t="s">
        <v>496</v>
      </c>
      <c r="M6" s="486"/>
      <c r="N6" s="385"/>
    </row>
    <row r="7" spans="1:254" ht="44.25" customHeight="1" x14ac:dyDescent="0.25">
      <c r="A7" s="382" t="s">
        <v>399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254" ht="47.25" customHeight="1" x14ac:dyDescent="0.25">
      <c r="A8" s="469" t="s">
        <v>66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</row>
    <row r="9" spans="1:254" ht="57.75" customHeight="1" x14ac:dyDescent="0.25">
      <c r="A9" s="488" t="s">
        <v>67</v>
      </c>
      <c r="B9" s="413" t="s">
        <v>400</v>
      </c>
      <c r="C9" s="413" t="s">
        <v>110</v>
      </c>
      <c r="D9" s="491" t="s">
        <v>111</v>
      </c>
      <c r="E9" s="163" t="s">
        <v>316</v>
      </c>
      <c r="F9" s="10" t="s">
        <v>401</v>
      </c>
      <c r="G9" s="10" t="s">
        <v>481</v>
      </c>
      <c r="H9" s="135">
        <v>2001</v>
      </c>
      <c r="I9" s="176">
        <v>10808.9</v>
      </c>
      <c r="J9" s="176">
        <v>12996.5</v>
      </c>
      <c r="K9" s="176">
        <v>12947.2</v>
      </c>
      <c r="L9" s="176">
        <v>12330.7</v>
      </c>
      <c r="M9" s="176">
        <f>SUM(H9:L9)</f>
        <v>51084.3</v>
      </c>
      <c r="N9" s="385" t="s">
        <v>403</v>
      </c>
    </row>
    <row r="10" spans="1:254" ht="57.75" hidden="1" customHeight="1" x14ac:dyDescent="0.25">
      <c r="A10" s="489"/>
      <c r="B10" s="414"/>
      <c r="C10" s="414"/>
      <c r="D10" s="492"/>
      <c r="E10" s="163" t="s">
        <v>405</v>
      </c>
      <c r="F10" s="163" t="s">
        <v>401</v>
      </c>
      <c r="G10" s="163" t="s">
        <v>453</v>
      </c>
      <c r="H10" s="135">
        <v>0</v>
      </c>
      <c r="I10" s="176"/>
      <c r="J10" s="176"/>
      <c r="K10" s="176"/>
      <c r="L10" s="176"/>
      <c r="M10" s="176">
        <f>SUM(H10:L10)</f>
        <v>0</v>
      </c>
      <c r="N10" s="385"/>
    </row>
    <row r="11" spans="1:254" ht="57.75" customHeight="1" x14ac:dyDescent="0.25">
      <c r="A11" s="490"/>
      <c r="B11" s="415"/>
      <c r="C11" s="415"/>
      <c r="D11" s="493"/>
      <c r="E11" s="10" t="s">
        <v>405</v>
      </c>
      <c r="F11" s="10" t="s">
        <v>401</v>
      </c>
      <c r="G11" s="10" t="s">
        <v>478</v>
      </c>
      <c r="H11" s="135">
        <v>85.7</v>
      </c>
      <c r="I11" s="176">
        <v>230</v>
      </c>
      <c r="J11" s="176">
        <v>236.8</v>
      </c>
      <c r="K11" s="176">
        <v>236.4</v>
      </c>
      <c r="L11" s="176">
        <v>236.4</v>
      </c>
      <c r="M11" s="176">
        <f>SUM(H11:L11)</f>
        <v>1025.3</v>
      </c>
      <c r="N11" s="385"/>
    </row>
    <row r="12" spans="1:254" ht="185.25" customHeight="1" x14ac:dyDescent="0.25">
      <c r="A12" s="11" t="s">
        <v>70</v>
      </c>
      <c r="B12" s="42" t="s">
        <v>404</v>
      </c>
      <c r="C12" s="9" t="s">
        <v>110</v>
      </c>
      <c r="D12" s="10" t="s">
        <v>109</v>
      </c>
      <c r="E12" s="10" t="s">
        <v>405</v>
      </c>
      <c r="F12" s="10" t="s">
        <v>406</v>
      </c>
      <c r="G12" s="10" t="s">
        <v>499</v>
      </c>
      <c r="H12" s="135">
        <v>34.1</v>
      </c>
      <c r="I12" s="176">
        <v>51</v>
      </c>
      <c r="J12" s="176">
        <v>52.6</v>
      </c>
      <c r="K12" s="176">
        <v>52.6</v>
      </c>
      <c r="L12" s="176">
        <v>52.6</v>
      </c>
      <c r="M12" s="176">
        <f>SUM(H12:L12)</f>
        <v>242.89999999999998</v>
      </c>
      <c r="N12" s="385"/>
    </row>
    <row r="13" spans="1:254" ht="185.25" customHeight="1" x14ac:dyDescent="0.25">
      <c r="A13" s="11" t="s">
        <v>407</v>
      </c>
      <c r="B13" s="42" t="s">
        <v>408</v>
      </c>
      <c r="C13" s="9" t="s">
        <v>110</v>
      </c>
      <c r="D13" s="10" t="s">
        <v>111</v>
      </c>
      <c r="E13" s="10" t="s">
        <v>316</v>
      </c>
      <c r="F13" s="10" t="s">
        <v>409</v>
      </c>
      <c r="G13" s="10" t="s">
        <v>402</v>
      </c>
      <c r="H13" s="135">
        <v>1000.5</v>
      </c>
      <c r="I13" s="176">
        <v>0</v>
      </c>
      <c r="J13" s="176">
        <v>2200</v>
      </c>
      <c r="K13" s="176">
        <v>0</v>
      </c>
      <c r="L13" s="176">
        <v>0</v>
      </c>
      <c r="M13" s="176">
        <f t="shared" ref="M13:M17" si="0">SUM(H13:L13)</f>
        <v>3200.5</v>
      </c>
      <c r="N13" s="385"/>
    </row>
    <row r="14" spans="1:254" s="2" customFormat="1" ht="28.5" customHeight="1" x14ac:dyDescent="0.25">
      <c r="A14" s="471" t="s">
        <v>482</v>
      </c>
      <c r="B14" s="471"/>
      <c r="C14" s="471"/>
      <c r="D14" s="471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7"/>
      <c r="BB14" s="487"/>
      <c r="BC14" s="487"/>
      <c r="BD14" s="487"/>
      <c r="BE14" s="487"/>
      <c r="BF14" s="487"/>
      <c r="BG14" s="487"/>
      <c r="BH14" s="487"/>
      <c r="BI14" s="487"/>
      <c r="BJ14" s="487"/>
      <c r="BK14" s="487"/>
      <c r="BL14" s="487"/>
      <c r="BM14" s="487"/>
      <c r="BN14" s="487"/>
      <c r="BO14" s="487"/>
      <c r="BP14" s="487"/>
      <c r="BQ14" s="487"/>
      <c r="BR14" s="487"/>
      <c r="BS14" s="487"/>
      <c r="BT14" s="487"/>
      <c r="BU14" s="487"/>
      <c r="BV14" s="487"/>
      <c r="BW14" s="487"/>
      <c r="BX14" s="487"/>
      <c r="BY14" s="487"/>
      <c r="BZ14" s="487"/>
      <c r="CA14" s="487"/>
      <c r="CB14" s="487"/>
      <c r="CC14" s="487"/>
      <c r="CD14" s="487"/>
      <c r="CE14" s="487"/>
      <c r="CF14" s="487"/>
      <c r="CG14" s="487"/>
      <c r="CH14" s="487"/>
      <c r="CI14" s="487"/>
      <c r="CJ14" s="487"/>
      <c r="CK14" s="487"/>
      <c r="CL14" s="487"/>
      <c r="CM14" s="487"/>
      <c r="CN14" s="487"/>
      <c r="CO14" s="487"/>
      <c r="CP14" s="487"/>
      <c r="CQ14" s="487"/>
      <c r="CR14" s="487"/>
      <c r="CS14" s="487"/>
      <c r="CT14" s="487"/>
      <c r="CU14" s="487"/>
      <c r="CV14" s="487"/>
      <c r="CW14" s="487"/>
      <c r="CX14" s="487"/>
      <c r="CY14" s="487"/>
      <c r="CZ14" s="487"/>
      <c r="DA14" s="487"/>
      <c r="DB14" s="487"/>
      <c r="DC14" s="487"/>
      <c r="DD14" s="487"/>
      <c r="DE14" s="487"/>
      <c r="DF14" s="487"/>
      <c r="DG14" s="487"/>
      <c r="DH14" s="487"/>
      <c r="DI14" s="487"/>
      <c r="DJ14" s="487"/>
      <c r="DK14" s="487"/>
      <c r="DL14" s="487"/>
      <c r="DM14" s="487"/>
      <c r="DN14" s="487"/>
      <c r="DO14" s="487"/>
      <c r="DP14" s="487"/>
      <c r="DQ14" s="487"/>
      <c r="DR14" s="487"/>
      <c r="DS14" s="487"/>
      <c r="DT14" s="487"/>
      <c r="DU14" s="487"/>
      <c r="DV14" s="487"/>
      <c r="DW14" s="487"/>
      <c r="DX14" s="487"/>
      <c r="DY14" s="487"/>
      <c r="DZ14" s="487"/>
      <c r="EA14" s="487"/>
      <c r="EB14" s="487"/>
      <c r="EC14" s="487"/>
      <c r="ED14" s="487"/>
      <c r="EE14" s="487"/>
      <c r="EF14" s="487"/>
      <c r="EG14" s="487"/>
      <c r="EH14" s="487"/>
      <c r="EI14" s="487"/>
      <c r="EJ14" s="487"/>
      <c r="EK14" s="487"/>
      <c r="EL14" s="487"/>
      <c r="EM14" s="487"/>
      <c r="EN14" s="487"/>
      <c r="EO14" s="487"/>
      <c r="EP14" s="487"/>
      <c r="EQ14" s="487"/>
      <c r="ER14" s="487"/>
      <c r="ES14" s="487"/>
      <c r="ET14" s="487"/>
      <c r="EU14" s="487"/>
      <c r="EV14" s="487"/>
      <c r="EW14" s="487"/>
      <c r="EX14" s="487"/>
      <c r="EY14" s="487"/>
      <c r="EZ14" s="487"/>
      <c r="FA14" s="487"/>
      <c r="FB14" s="487"/>
      <c r="FC14" s="487"/>
      <c r="FD14" s="487"/>
      <c r="FE14" s="487"/>
      <c r="FF14" s="487"/>
      <c r="FG14" s="487"/>
      <c r="FH14" s="487"/>
      <c r="FI14" s="487"/>
      <c r="FJ14" s="487"/>
      <c r="FK14" s="487"/>
      <c r="FL14" s="487"/>
      <c r="FM14" s="487"/>
      <c r="FN14" s="487"/>
      <c r="FO14" s="487"/>
      <c r="FP14" s="487"/>
      <c r="FQ14" s="487"/>
      <c r="FR14" s="487"/>
      <c r="FS14" s="487"/>
      <c r="FT14" s="487"/>
      <c r="FU14" s="487"/>
      <c r="FV14" s="487"/>
      <c r="FW14" s="487"/>
      <c r="FX14" s="487"/>
      <c r="FY14" s="487"/>
      <c r="FZ14" s="487"/>
      <c r="GA14" s="487"/>
      <c r="GB14" s="487"/>
      <c r="GC14" s="487"/>
      <c r="GD14" s="487"/>
      <c r="GE14" s="487"/>
      <c r="GF14" s="487"/>
      <c r="GG14" s="487"/>
      <c r="GH14" s="487"/>
      <c r="GI14" s="487"/>
      <c r="GJ14" s="487"/>
      <c r="GK14" s="487"/>
      <c r="GL14" s="487"/>
      <c r="GM14" s="487"/>
      <c r="GN14" s="487"/>
      <c r="GO14" s="487"/>
      <c r="GP14" s="487"/>
      <c r="GQ14" s="487"/>
      <c r="GR14" s="487"/>
      <c r="GS14" s="487"/>
      <c r="GT14" s="487"/>
      <c r="GU14" s="487"/>
      <c r="GV14" s="487"/>
      <c r="GW14" s="487"/>
      <c r="GX14" s="487"/>
      <c r="GY14" s="487"/>
      <c r="GZ14" s="487"/>
      <c r="HA14" s="487"/>
      <c r="HB14" s="487"/>
      <c r="HC14" s="487"/>
      <c r="HD14" s="487"/>
      <c r="HE14" s="487"/>
      <c r="HF14" s="487"/>
      <c r="HG14" s="487"/>
      <c r="HH14" s="487"/>
      <c r="HI14" s="487"/>
      <c r="HJ14" s="487"/>
      <c r="HK14" s="487"/>
      <c r="HL14" s="487"/>
      <c r="HM14" s="487"/>
      <c r="HN14" s="487"/>
      <c r="HO14" s="487"/>
      <c r="HP14" s="487"/>
      <c r="HQ14" s="487"/>
      <c r="HR14" s="487"/>
      <c r="HS14" s="487"/>
      <c r="HT14" s="487"/>
      <c r="HU14" s="487"/>
      <c r="HV14" s="487"/>
      <c r="HW14" s="487"/>
      <c r="HX14" s="487"/>
      <c r="HY14" s="487"/>
      <c r="HZ14" s="487"/>
      <c r="IA14" s="487"/>
      <c r="IB14" s="487"/>
      <c r="IC14" s="487"/>
      <c r="ID14" s="487"/>
      <c r="IE14" s="487"/>
      <c r="IF14" s="487"/>
      <c r="IG14" s="487"/>
      <c r="IH14" s="487"/>
      <c r="II14" s="487"/>
      <c r="IJ14" s="487"/>
      <c r="IK14" s="487"/>
      <c r="IL14" s="487"/>
      <c r="IM14" s="487"/>
      <c r="IN14" s="487"/>
      <c r="IO14" s="487"/>
      <c r="IP14" s="487"/>
      <c r="IQ14" s="487"/>
      <c r="IR14" s="487"/>
      <c r="IS14" s="487"/>
      <c r="IT14" s="487"/>
    </row>
    <row r="15" spans="1:254" s="2" customFormat="1" ht="57" customHeight="1" x14ac:dyDescent="0.25">
      <c r="A15" s="11" t="s">
        <v>73</v>
      </c>
      <c r="B15" s="136" t="s">
        <v>410</v>
      </c>
      <c r="C15" s="9" t="s">
        <v>411</v>
      </c>
      <c r="D15" s="10" t="s">
        <v>109</v>
      </c>
      <c r="E15" s="11" t="s">
        <v>286</v>
      </c>
      <c r="F15" s="11" t="s">
        <v>412</v>
      </c>
      <c r="G15" s="10" t="s">
        <v>413</v>
      </c>
      <c r="H15" s="135">
        <v>104.3</v>
      </c>
      <c r="I15" s="176">
        <v>149.19999999999999</v>
      </c>
      <c r="J15" s="176">
        <v>150</v>
      </c>
      <c r="K15" s="176">
        <v>150</v>
      </c>
      <c r="L15" s="176">
        <v>150</v>
      </c>
      <c r="M15" s="176">
        <f t="shared" si="0"/>
        <v>703.5</v>
      </c>
      <c r="N15" s="137" t="s">
        <v>414</v>
      </c>
    </row>
    <row r="16" spans="1:254" s="2" customFormat="1" ht="27.75" customHeight="1" x14ac:dyDescent="0.25">
      <c r="A16" s="469" t="s">
        <v>75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</row>
    <row r="17" spans="1:14" s="2" customFormat="1" ht="111" customHeight="1" x14ac:dyDescent="0.25">
      <c r="A17" s="11" t="s">
        <v>76</v>
      </c>
      <c r="B17" s="138" t="s">
        <v>415</v>
      </c>
      <c r="C17" s="9" t="s">
        <v>120</v>
      </c>
      <c r="D17" s="10" t="s">
        <v>109</v>
      </c>
      <c r="E17" s="9" t="s">
        <v>286</v>
      </c>
      <c r="F17" s="10" t="s">
        <v>416</v>
      </c>
      <c r="G17" s="10" t="s">
        <v>417</v>
      </c>
      <c r="H17" s="139">
        <v>1838.7</v>
      </c>
      <c r="I17" s="298">
        <v>1968.8</v>
      </c>
      <c r="J17" s="298">
        <v>2035</v>
      </c>
      <c r="K17" s="298">
        <v>2035</v>
      </c>
      <c r="L17" s="298">
        <v>2035</v>
      </c>
      <c r="M17" s="176">
        <f t="shared" si="0"/>
        <v>9912.5</v>
      </c>
      <c r="N17" s="138" t="s">
        <v>418</v>
      </c>
    </row>
    <row r="18" spans="1:14" s="2" customFormat="1" ht="21.75" customHeight="1" x14ac:dyDescent="0.3">
      <c r="A18" s="472" t="s">
        <v>366</v>
      </c>
      <c r="B18" s="472"/>
      <c r="C18" s="9"/>
      <c r="D18" s="9"/>
      <c r="E18" s="9"/>
      <c r="F18" s="9"/>
      <c r="G18" s="140"/>
      <c r="H18" s="187">
        <f>H17+H15+H9+H12+H13+H11</f>
        <v>5064.3</v>
      </c>
      <c r="I18" s="235">
        <f>I17+I15+I9+I12+I13+I10+I11</f>
        <v>13207.9</v>
      </c>
      <c r="J18" s="235">
        <f>J17+J15+J9+J12+J13+J10+J11</f>
        <v>17670.899999999998</v>
      </c>
      <c r="K18" s="235">
        <f>K17+K15+K9+K12+K13+K10+K11</f>
        <v>15421.2</v>
      </c>
      <c r="L18" s="235">
        <f>L17+L15+L9+L12+L13+L10+L11</f>
        <v>14804.7</v>
      </c>
      <c r="M18" s="235">
        <f>M17+M15+M9+M12+M13+M10+M11</f>
        <v>66169</v>
      </c>
      <c r="N18" s="57"/>
    </row>
    <row r="19" spans="1:14" ht="39" customHeight="1" x14ac:dyDescent="0.25">
      <c r="A19" s="121"/>
      <c r="B19" s="494" t="s">
        <v>419</v>
      </c>
      <c r="C19" s="494"/>
      <c r="D19" s="494"/>
      <c r="E19" s="494"/>
      <c r="F19" s="494"/>
      <c r="G19" s="494"/>
      <c r="H19" s="494"/>
      <c r="I19" s="494"/>
      <c r="J19" s="494"/>
      <c r="K19" s="494"/>
      <c r="L19" s="494"/>
      <c r="M19" s="494"/>
      <c r="N19" s="494"/>
    </row>
    <row r="20" spans="1:14" ht="15.75" customHeight="1" x14ac:dyDescent="0.25">
      <c r="A20" s="122"/>
      <c r="B20" s="123"/>
      <c r="C20" s="477" t="s">
        <v>130</v>
      </c>
      <c r="D20" s="477"/>
      <c r="E20" s="477"/>
      <c r="F20" s="477"/>
      <c r="G20" s="477"/>
      <c r="H20" s="124"/>
      <c r="I20" s="234"/>
      <c r="J20" s="234"/>
      <c r="K20" s="234"/>
      <c r="L20" s="234"/>
      <c r="M20" s="234">
        <f>SUM(H20:I20)</f>
        <v>0</v>
      </c>
    </row>
    <row r="21" spans="1:14" ht="15.75" customHeight="1" x14ac:dyDescent="0.3">
      <c r="A21" s="122"/>
      <c r="B21" s="125"/>
      <c r="C21" s="478" t="s">
        <v>131</v>
      </c>
      <c r="D21" s="478"/>
      <c r="E21" s="478"/>
      <c r="F21" s="478"/>
      <c r="G21" s="478"/>
      <c r="H21" s="187">
        <f>H17+H12+H11+H9</f>
        <v>3959.5</v>
      </c>
      <c r="I21" s="187">
        <f>I17+I12+I11+I9</f>
        <v>13058.7</v>
      </c>
      <c r="J21" s="187">
        <f>J17+J12+J11+J9</f>
        <v>15320.9</v>
      </c>
      <c r="K21" s="187">
        <f t="shared" ref="K21:L21" si="1">K17+K12+K11+K9</f>
        <v>15271.2</v>
      </c>
      <c r="L21" s="187">
        <f t="shared" si="1"/>
        <v>14654.7</v>
      </c>
      <c r="M21" s="235">
        <f t="shared" ref="M21:M22" si="2">SUM(H21:L21)</f>
        <v>62265</v>
      </c>
      <c r="N21" s="126"/>
    </row>
    <row r="22" spans="1:14" ht="15.75" customHeight="1" x14ac:dyDescent="0.3">
      <c r="A22" s="122"/>
      <c r="B22" s="125"/>
      <c r="C22" s="478" t="s">
        <v>133</v>
      </c>
      <c r="D22" s="478"/>
      <c r="E22" s="478"/>
      <c r="F22" s="478"/>
      <c r="G22" s="478"/>
      <c r="H22" s="187">
        <f>H15+H13</f>
        <v>1104.8</v>
      </c>
      <c r="I22" s="235">
        <f>I15+I13</f>
        <v>149.19999999999999</v>
      </c>
      <c r="J22" s="235">
        <f t="shared" ref="J22:K22" si="3">J15+J13</f>
        <v>2350</v>
      </c>
      <c r="K22" s="235">
        <f t="shared" si="3"/>
        <v>150</v>
      </c>
      <c r="L22" s="235">
        <f>L15+L13</f>
        <v>150</v>
      </c>
      <c r="M22" s="235">
        <f t="shared" si="2"/>
        <v>3904</v>
      </c>
      <c r="N22" s="126"/>
    </row>
    <row r="23" spans="1:14" ht="15.75" customHeight="1" x14ac:dyDescent="0.3">
      <c r="A23" s="122"/>
      <c r="B23" s="125"/>
      <c r="C23" s="475" t="s">
        <v>366</v>
      </c>
      <c r="D23" s="475"/>
      <c r="E23" s="475"/>
      <c r="F23" s="475"/>
      <c r="G23" s="475"/>
      <c r="H23" s="187">
        <f t="shared" ref="H23:M23" si="4">SUM(H20:H22)</f>
        <v>5064.3</v>
      </c>
      <c r="I23" s="235">
        <f>SUM(I20:I22)</f>
        <v>13207.900000000001</v>
      </c>
      <c r="J23" s="235">
        <f t="shared" si="4"/>
        <v>17670.900000000001</v>
      </c>
      <c r="K23" s="235">
        <f t="shared" si="4"/>
        <v>15421.2</v>
      </c>
      <c r="L23" s="235">
        <f t="shared" si="4"/>
        <v>14804.7</v>
      </c>
      <c r="M23" s="235">
        <f t="shared" si="4"/>
        <v>66169</v>
      </c>
      <c r="N23" s="126"/>
    </row>
    <row r="24" spans="1:14" x14ac:dyDescent="0.25">
      <c r="A24" s="122"/>
      <c r="B24" s="125"/>
      <c r="C24" s="127"/>
      <c r="D24" s="128"/>
      <c r="E24" s="128"/>
      <c r="F24" s="128"/>
      <c r="G24" s="128"/>
      <c r="H24" s="126"/>
      <c r="I24" s="236"/>
      <c r="J24" s="236"/>
      <c r="K24" s="236"/>
      <c r="L24" s="236"/>
      <c r="M24" s="236"/>
      <c r="N24" s="126"/>
    </row>
    <row r="25" spans="1:14" ht="21.75" customHeight="1" x14ac:dyDescent="0.25">
      <c r="A25" s="122"/>
      <c r="B25" s="473" t="s">
        <v>367</v>
      </c>
      <c r="C25" s="473"/>
      <c r="D25" s="473"/>
      <c r="E25" s="473"/>
      <c r="F25" s="473"/>
      <c r="G25" s="473"/>
      <c r="H25" s="473"/>
      <c r="I25" s="473"/>
      <c r="J25" s="473"/>
      <c r="K25" s="473"/>
      <c r="L25" s="473"/>
      <c r="M25" s="473"/>
      <c r="N25" s="473"/>
    </row>
    <row r="26" spans="1:14" ht="18.75" x14ac:dyDescent="0.3">
      <c r="A26" s="122"/>
      <c r="B26" s="125"/>
      <c r="C26" s="474" t="s">
        <v>245</v>
      </c>
      <c r="D26" s="474"/>
      <c r="E26" s="474"/>
      <c r="F26" s="474"/>
      <c r="G26" s="474"/>
      <c r="H26" s="187">
        <f>H17+H15+H12</f>
        <v>1977.1</v>
      </c>
      <c r="I26" s="235">
        <f t="shared" ref="I26:L26" si="5">I17+I15+I12</f>
        <v>2169</v>
      </c>
      <c r="J26" s="235">
        <f t="shared" si="5"/>
        <v>2237.6</v>
      </c>
      <c r="K26" s="235">
        <f t="shared" si="5"/>
        <v>2237.6</v>
      </c>
      <c r="L26" s="235">
        <f t="shared" si="5"/>
        <v>2237.6</v>
      </c>
      <c r="M26" s="235">
        <f t="shared" ref="M26:M27" si="6">SUM(H26:L26)</f>
        <v>10858.900000000001</v>
      </c>
      <c r="N26" s="126"/>
    </row>
    <row r="27" spans="1:14" ht="15.75" customHeight="1" x14ac:dyDescent="0.3">
      <c r="A27" s="122"/>
      <c r="B27" s="125"/>
      <c r="C27" s="474" t="s">
        <v>368</v>
      </c>
      <c r="D27" s="474"/>
      <c r="E27" s="474"/>
      <c r="F27" s="474"/>
      <c r="G27" s="474"/>
      <c r="H27" s="187">
        <f>H13+H9+H11</f>
        <v>3087.2</v>
      </c>
      <c r="I27" s="235">
        <f t="shared" ref="I27:L27" si="7">I13+I9+I11</f>
        <v>11038.9</v>
      </c>
      <c r="J27" s="235">
        <f t="shared" si="7"/>
        <v>15433.3</v>
      </c>
      <c r="K27" s="235">
        <f t="shared" si="7"/>
        <v>13183.6</v>
      </c>
      <c r="L27" s="235">
        <f t="shared" si="7"/>
        <v>12567.1</v>
      </c>
      <c r="M27" s="235">
        <f t="shared" si="6"/>
        <v>55310.1</v>
      </c>
      <c r="N27" s="126"/>
    </row>
    <row r="28" spans="1:14" ht="15.75" customHeight="1" x14ac:dyDescent="0.3">
      <c r="A28" s="122"/>
      <c r="B28" s="125"/>
      <c r="C28" s="475" t="s">
        <v>366</v>
      </c>
      <c r="D28" s="475"/>
      <c r="E28" s="475"/>
      <c r="F28" s="475"/>
      <c r="G28" s="475"/>
      <c r="H28" s="187">
        <f>SUM(H26:H27)</f>
        <v>5064.2999999999993</v>
      </c>
      <c r="I28" s="235">
        <f t="shared" ref="I28:M28" si="8">SUM(I26:I27)</f>
        <v>13207.9</v>
      </c>
      <c r="J28" s="235">
        <f t="shared" si="8"/>
        <v>17670.899999999998</v>
      </c>
      <c r="K28" s="235">
        <f t="shared" si="8"/>
        <v>15421.2</v>
      </c>
      <c r="L28" s="235">
        <f t="shared" si="8"/>
        <v>14804.7</v>
      </c>
      <c r="M28" s="235">
        <f t="shared" si="8"/>
        <v>66169</v>
      </c>
      <c r="N28" s="126"/>
    </row>
    <row r="29" spans="1:14" x14ac:dyDescent="0.25">
      <c r="A29" s="122"/>
      <c r="B29" s="125"/>
      <c r="C29" s="141"/>
      <c r="D29" s="141"/>
      <c r="E29" s="141"/>
      <c r="F29" s="141"/>
      <c r="G29" s="141"/>
      <c r="H29" s="126"/>
      <c r="I29" s="236"/>
      <c r="J29" s="236"/>
      <c r="K29" s="236"/>
      <c r="L29" s="236"/>
      <c r="M29" s="236"/>
      <c r="N29" s="126"/>
    </row>
    <row r="30" spans="1:14" x14ac:dyDescent="0.25">
      <c r="A30" s="122"/>
      <c r="B30" s="123"/>
      <c r="C30" s="142"/>
      <c r="D30" s="142"/>
      <c r="E30" s="142"/>
      <c r="F30" s="142"/>
      <c r="G30" s="142"/>
      <c r="H30" s="58"/>
      <c r="I30" s="238"/>
      <c r="J30" s="238"/>
      <c r="K30" s="238"/>
      <c r="L30" s="238"/>
      <c r="M30" s="238"/>
    </row>
    <row r="31" spans="1:14" x14ac:dyDescent="0.25">
      <c r="A31" s="2" t="s">
        <v>87</v>
      </c>
      <c r="B31" s="50"/>
      <c r="C31" s="142"/>
      <c r="D31" s="142"/>
      <c r="E31" s="142"/>
      <c r="F31" s="142"/>
      <c r="G31" s="142"/>
      <c r="H31" s="58"/>
      <c r="I31" s="238"/>
      <c r="J31" s="238"/>
      <c r="K31" s="238"/>
      <c r="L31" s="238"/>
      <c r="M31" s="238"/>
    </row>
    <row r="32" spans="1:14" x14ac:dyDescent="0.25">
      <c r="A32" s="122"/>
      <c r="B32" s="130"/>
      <c r="C32" s="131"/>
      <c r="D32" s="131"/>
      <c r="E32" s="131"/>
      <c r="G32" s="131"/>
    </row>
    <row r="33" spans="1:13" x14ac:dyDescent="0.25">
      <c r="A33" s="122"/>
      <c r="B33" s="130"/>
      <c r="C33" s="131"/>
      <c r="D33" s="131"/>
      <c r="E33" s="131"/>
      <c r="G33" s="131"/>
      <c r="M33" s="240">
        <f>M28-M23</f>
        <v>0</v>
      </c>
    </row>
    <row r="34" spans="1:13" x14ac:dyDescent="0.25">
      <c r="A34" s="122"/>
      <c r="B34" s="130"/>
      <c r="C34" s="131"/>
      <c r="D34" s="131"/>
      <c r="E34" s="131"/>
      <c r="G34" s="131"/>
    </row>
    <row r="35" spans="1:13" x14ac:dyDescent="0.25">
      <c r="A35" s="122"/>
      <c r="B35" s="130"/>
      <c r="C35" s="131"/>
      <c r="D35" s="131"/>
      <c r="E35" s="131"/>
      <c r="G35" s="131"/>
    </row>
    <row r="36" spans="1:13" x14ac:dyDescent="0.25">
      <c r="A36" s="122"/>
      <c r="B36" s="130"/>
      <c r="C36" s="131"/>
      <c r="D36" s="131"/>
      <c r="E36" s="131"/>
      <c r="G36" s="131"/>
    </row>
    <row r="37" spans="1:13" x14ac:dyDescent="0.25">
      <c r="A37" s="122"/>
      <c r="B37" s="130"/>
      <c r="C37" s="131"/>
      <c r="D37" s="131"/>
      <c r="E37" s="131"/>
      <c r="G37" s="131"/>
    </row>
    <row r="38" spans="1:13" x14ac:dyDescent="0.25">
      <c r="A38" s="122"/>
      <c r="B38" s="130"/>
      <c r="C38" s="131"/>
      <c r="D38" s="131"/>
      <c r="E38" s="131"/>
      <c r="G38" s="131"/>
    </row>
    <row r="39" spans="1:13" x14ac:dyDescent="0.25">
      <c r="A39" s="122"/>
      <c r="B39" s="130"/>
      <c r="C39" s="131"/>
      <c r="D39" s="131"/>
      <c r="E39" s="131"/>
      <c r="G39" s="131"/>
    </row>
    <row r="40" spans="1:13" x14ac:dyDescent="0.25">
      <c r="A40" s="122"/>
      <c r="B40" s="130"/>
      <c r="C40" s="131"/>
      <c r="D40" s="131"/>
      <c r="E40" s="131"/>
      <c r="G40" s="131"/>
    </row>
    <row r="41" spans="1:13" x14ac:dyDescent="0.25">
      <c r="A41" s="122"/>
      <c r="B41" s="130"/>
      <c r="C41" s="131"/>
      <c r="D41" s="131"/>
      <c r="E41" s="131"/>
      <c r="G41" s="131"/>
    </row>
    <row r="42" spans="1:13" x14ac:dyDescent="0.25">
      <c r="A42" s="122"/>
      <c r="B42" s="130"/>
      <c r="C42" s="131"/>
      <c r="D42" s="131"/>
      <c r="E42" s="131"/>
      <c r="G42" s="131"/>
    </row>
    <row r="43" spans="1:13" x14ac:dyDescent="0.25">
      <c r="A43" s="122"/>
      <c r="B43" s="130"/>
      <c r="C43" s="131"/>
      <c r="D43" s="131"/>
      <c r="E43" s="131"/>
      <c r="G43" s="131"/>
    </row>
    <row r="44" spans="1:13" x14ac:dyDescent="0.25">
      <c r="A44" s="122"/>
      <c r="B44" s="130"/>
      <c r="C44" s="131"/>
      <c r="D44" s="131"/>
      <c r="E44" s="131"/>
      <c r="G44" s="131"/>
    </row>
    <row r="45" spans="1:13" x14ac:dyDescent="0.25">
      <c r="A45" s="122"/>
      <c r="B45" s="130"/>
      <c r="C45" s="131"/>
      <c r="D45" s="131"/>
      <c r="E45" s="131"/>
      <c r="G45" s="131"/>
    </row>
    <row r="46" spans="1:13" x14ac:dyDescent="0.25">
      <c r="A46" s="122"/>
      <c r="B46" s="130"/>
      <c r="C46" s="131"/>
      <c r="D46" s="131"/>
      <c r="E46" s="131"/>
      <c r="G46" s="131"/>
    </row>
    <row r="47" spans="1:13" x14ac:dyDescent="0.25">
      <c r="A47" s="122"/>
      <c r="B47" s="130"/>
      <c r="C47" s="131"/>
      <c r="D47" s="131"/>
      <c r="E47" s="131"/>
      <c r="G47" s="131"/>
    </row>
    <row r="48" spans="1:13" x14ac:dyDescent="0.25">
      <c r="A48" s="122"/>
      <c r="B48" s="130"/>
      <c r="C48" s="131"/>
      <c r="D48" s="131"/>
      <c r="E48" s="131"/>
      <c r="G48" s="131"/>
    </row>
    <row r="49" spans="1:7" x14ac:dyDescent="0.25">
      <c r="A49" s="122"/>
      <c r="B49" s="130"/>
      <c r="C49" s="131"/>
      <c r="D49" s="131"/>
      <c r="E49" s="131"/>
      <c r="G49" s="131"/>
    </row>
    <row r="50" spans="1:7" x14ac:dyDescent="0.25">
      <c r="A50" s="122"/>
      <c r="B50" s="130"/>
      <c r="C50" s="131"/>
      <c r="D50" s="131"/>
      <c r="E50" s="131"/>
      <c r="G50" s="131"/>
    </row>
    <row r="51" spans="1:7" x14ac:dyDescent="0.25">
      <c r="A51" s="122"/>
      <c r="B51" s="130"/>
      <c r="C51" s="131"/>
      <c r="D51" s="131"/>
      <c r="E51" s="131"/>
      <c r="G51" s="131"/>
    </row>
    <row r="52" spans="1:7" x14ac:dyDescent="0.25">
      <c r="A52" s="122"/>
      <c r="B52" s="130"/>
      <c r="C52" s="131"/>
      <c r="D52" s="131"/>
      <c r="E52" s="131"/>
      <c r="G52" s="131"/>
    </row>
    <row r="53" spans="1:7" x14ac:dyDescent="0.25">
      <c r="A53" s="122"/>
      <c r="B53" s="130"/>
      <c r="C53" s="131"/>
      <c r="D53" s="131"/>
      <c r="E53" s="131"/>
    </row>
    <row r="54" spans="1:7" x14ac:dyDescent="0.25">
      <c r="A54" s="122"/>
      <c r="B54" s="130"/>
      <c r="C54" s="131"/>
      <c r="D54" s="131"/>
      <c r="E54" s="131"/>
    </row>
    <row r="55" spans="1:7" x14ac:dyDescent="0.25">
      <c r="A55" s="122"/>
      <c r="B55" s="130"/>
      <c r="C55" s="131"/>
      <c r="D55" s="131"/>
      <c r="E55" s="131"/>
    </row>
  </sheetData>
  <mergeCells count="49">
    <mergeCell ref="C28:G28"/>
    <mergeCell ref="C22:G22"/>
    <mergeCell ref="C23:G23"/>
    <mergeCell ref="B25:N25"/>
    <mergeCell ref="C26:G26"/>
    <mergeCell ref="C27:G27"/>
    <mergeCell ref="A16:N16"/>
    <mergeCell ref="A18:B18"/>
    <mergeCell ref="B19:N19"/>
    <mergeCell ref="C20:G20"/>
    <mergeCell ref="C21:G21"/>
    <mergeCell ref="FX14:GL14"/>
    <mergeCell ref="GM14:HA14"/>
    <mergeCell ref="HB14:HP14"/>
    <mergeCell ref="HQ14:IE14"/>
    <mergeCell ref="IF14:IT14"/>
    <mergeCell ref="DA14:DO14"/>
    <mergeCell ref="DP14:ED14"/>
    <mergeCell ref="EE14:ES14"/>
    <mergeCell ref="ET14:FH14"/>
    <mergeCell ref="FI14:FW14"/>
    <mergeCell ref="AD14:AR14"/>
    <mergeCell ref="AS14:BG14"/>
    <mergeCell ref="BH14:BV14"/>
    <mergeCell ref="BW14:CK14"/>
    <mergeCell ref="CL14:CZ14"/>
    <mergeCell ref="A7:N7"/>
    <mergeCell ref="A8:N8"/>
    <mergeCell ref="N9:N13"/>
    <mergeCell ref="A14:N14"/>
    <mergeCell ref="O14:AC14"/>
    <mergeCell ref="B9:B11"/>
    <mergeCell ref="A9:A11"/>
    <mergeCell ref="C9:C11"/>
    <mergeCell ref="D9:D11"/>
    <mergeCell ref="M1:N1"/>
    <mergeCell ref="A2:N2"/>
    <mergeCell ref="A3:A6"/>
    <mergeCell ref="B3:B6"/>
    <mergeCell ref="C3:C6"/>
    <mergeCell ref="D3:G5"/>
    <mergeCell ref="H3:M3"/>
    <mergeCell ref="N3:N6"/>
    <mergeCell ref="H4:H5"/>
    <mergeCell ref="I4:I5"/>
    <mergeCell ref="J4:J5"/>
    <mergeCell ref="K4:K5"/>
    <mergeCell ref="L4:L5"/>
    <mergeCell ref="M4:M6"/>
  </mergeCells>
  <printOptions gridLines="1"/>
  <pageMargins left="0.51180555555555496" right="0.51180555555555496" top="0.31527777777777799" bottom="0.35416666666666702" header="0.51180555555555496" footer="0.51180555555555496"/>
  <pageSetup paperSize="9" scale="47" firstPageNumber="0" fitToHeight="0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14"/>
  <sheetViews>
    <sheetView zoomScale="70" workbookViewId="0">
      <selection activeCell="E5" sqref="E5:E7"/>
    </sheetView>
  </sheetViews>
  <sheetFormatPr defaultColWidth="9.140625" defaultRowHeight="15.75" x14ac:dyDescent="0.25"/>
  <cols>
    <col min="1" max="1" width="7.5703125" style="1" customWidth="1"/>
    <col min="2" max="2" width="79" style="2" customWidth="1"/>
    <col min="3" max="3" width="12" style="2" customWidth="1"/>
    <col min="4" max="4" width="18.28515625" style="2" customWidth="1"/>
    <col min="5" max="5" width="9.140625" style="143"/>
    <col min="6" max="8" width="9.140625" style="2"/>
    <col min="9" max="9" width="9.140625" style="2" customWidth="1"/>
    <col min="10" max="257" width="9.140625" style="2"/>
  </cols>
  <sheetData>
    <row r="1" spans="1:9" ht="64.5" customHeight="1" x14ac:dyDescent="0.25">
      <c r="A1" s="4"/>
      <c r="B1" s="5"/>
      <c r="C1" s="6"/>
      <c r="D1" s="411" t="s">
        <v>420</v>
      </c>
      <c r="E1" s="411"/>
      <c r="F1" s="411"/>
    </row>
    <row r="2" spans="1:9" ht="37.5" customHeight="1" x14ac:dyDescent="0.25">
      <c r="A2" s="412" t="s">
        <v>212</v>
      </c>
      <c r="B2" s="412"/>
      <c r="C2" s="412"/>
      <c r="D2" s="412"/>
      <c r="E2" s="412"/>
      <c r="F2" s="412"/>
    </row>
    <row r="3" spans="1:9" ht="37.5" customHeight="1" x14ac:dyDescent="0.25">
      <c r="A3" s="358" t="s">
        <v>2</v>
      </c>
      <c r="B3" s="359" t="s">
        <v>213</v>
      </c>
      <c r="C3" s="359" t="s">
        <v>4</v>
      </c>
      <c r="D3" s="359" t="s">
        <v>214</v>
      </c>
      <c r="E3" s="359" t="s">
        <v>370</v>
      </c>
      <c r="F3" s="359"/>
      <c r="G3" s="359"/>
      <c r="H3" s="359"/>
      <c r="I3" s="359"/>
    </row>
    <row r="4" spans="1:9" ht="99" customHeight="1" x14ac:dyDescent="0.25">
      <c r="A4" s="358"/>
      <c r="B4" s="359"/>
      <c r="C4" s="359"/>
      <c r="D4" s="359"/>
      <c r="E4" s="8" t="str">
        <f>'!!!Мероприятия подпрограммы 3'!H4:H5</f>
        <v>год предшедствующий отчетному</v>
      </c>
      <c r="F4" s="8" t="str">
        <f>'!!!Мероприятия подпрограммы 3'!I4:I5</f>
        <v>Отчетный финансовый год</v>
      </c>
      <c r="G4" s="8" t="str">
        <f>'!!!Мероприятия подпрограммы 3'!J4:J5</f>
        <v>Текущий финансовый год</v>
      </c>
      <c r="H4" s="8" t="str">
        <f>'!!!Мероприятия подпрограммы 3'!K4:K5</f>
        <v>Очередной финансовый год</v>
      </c>
      <c r="I4" s="8" t="str">
        <f>'!!!Мероприятия подпрограммы 3'!L4:L5</f>
        <v>Первый год планового периода</v>
      </c>
    </row>
    <row r="5" spans="1:9" ht="25.5" customHeight="1" x14ac:dyDescent="0.25">
      <c r="A5" s="358"/>
      <c r="B5" s="359"/>
      <c r="C5" s="359"/>
      <c r="D5" s="359"/>
      <c r="E5" s="385">
        <v>2022</v>
      </c>
      <c r="F5" s="385">
        <v>2023</v>
      </c>
      <c r="G5" s="385">
        <v>2024</v>
      </c>
      <c r="H5" s="385">
        <v>2025</v>
      </c>
      <c r="I5" s="385">
        <v>2026</v>
      </c>
    </row>
    <row r="6" spans="1:9" ht="25.5" customHeight="1" x14ac:dyDescent="0.25">
      <c r="A6" s="358"/>
      <c r="B6" s="359"/>
      <c r="C6" s="359"/>
      <c r="D6" s="359"/>
      <c r="E6" s="385"/>
      <c r="F6" s="385"/>
      <c r="G6" s="385"/>
      <c r="H6" s="385"/>
      <c r="I6" s="385"/>
    </row>
    <row r="7" spans="1:9" ht="25.5" customHeight="1" x14ac:dyDescent="0.25">
      <c r="A7" s="358"/>
      <c r="B7" s="359"/>
      <c r="C7" s="359"/>
      <c r="D7" s="359"/>
      <c r="E7" s="385"/>
      <c r="F7" s="385"/>
      <c r="G7" s="385"/>
      <c r="H7" s="385"/>
      <c r="I7" s="385"/>
    </row>
    <row r="8" spans="1:9" ht="27" customHeight="1" x14ac:dyDescent="0.25">
      <c r="A8" s="366" t="s">
        <v>421</v>
      </c>
      <c r="B8" s="366"/>
      <c r="C8" s="366"/>
      <c r="D8" s="366"/>
      <c r="E8" s="2"/>
    </row>
    <row r="9" spans="1:9" ht="30.75" customHeight="1" x14ac:dyDescent="0.25">
      <c r="A9" s="495" t="s">
        <v>422</v>
      </c>
      <c r="B9" s="495"/>
      <c r="C9" s="495"/>
      <c r="D9" s="495"/>
      <c r="E9" s="495"/>
      <c r="F9" s="495"/>
    </row>
    <row r="10" spans="1:9" ht="75" customHeight="1" x14ac:dyDescent="0.25">
      <c r="A10" s="8" t="s">
        <v>80</v>
      </c>
      <c r="B10" s="40" t="s">
        <v>423</v>
      </c>
      <c r="C10" s="8" t="s">
        <v>82</v>
      </c>
      <c r="D10" s="8" t="s">
        <v>424</v>
      </c>
      <c r="E10" s="8">
        <v>5</v>
      </c>
      <c r="F10" s="8">
        <v>5</v>
      </c>
      <c r="G10" s="8">
        <v>5</v>
      </c>
      <c r="H10" s="8">
        <v>5</v>
      </c>
      <c r="I10" s="8">
        <v>5</v>
      </c>
    </row>
    <row r="11" spans="1:9" ht="96" customHeight="1" x14ac:dyDescent="0.25">
      <c r="A11" s="11" t="s">
        <v>83</v>
      </c>
      <c r="B11" s="61" t="s">
        <v>84</v>
      </c>
      <c r="C11" s="8" t="s">
        <v>82</v>
      </c>
      <c r="D11" s="8" t="s">
        <v>425</v>
      </c>
      <c r="E11" s="8">
        <v>5</v>
      </c>
      <c r="F11" s="8">
        <v>5</v>
      </c>
      <c r="G11" s="8">
        <v>5</v>
      </c>
      <c r="H11" s="8">
        <v>5</v>
      </c>
      <c r="I11" s="8">
        <v>5</v>
      </c>
    </row>
    <row r="12" spans="1:9" ht="113.25" customHeight="1" x14ac:dyDescent="0.25">
      <c r="A12" s="11" t="s">
        <v>85</v>
      </c>
      <c r="B12" s="144" t="s">
        <v>86</v>
      </c>
      <c r="C12" s="8" t="s">
        <v>82</v>
      </c>
      <c r="D12" s="8" t="s">
        <v>425</v>
      </c>
      <c r="E12" s="8">
        <v>5</v>
      </c>
      <c r="F12" s="8">
        <v>5</v>
      </c>
      <c r="G12" s="8">
        <v>5</v>
      </c>
      <c r="H12" s="8">
        <v>5</v>
      </c>
      <c r="I12" s="8">
        <v>5</v>
      </c>
    </row>
    <row r="13" spans="1:9" ht="15.75" customHeight="1" x14ac:dyDescent="0.25">
      <c r="A13" s="145"/>
      <c r="B13" s="44"/>
      <c r="C13" s="44"/>
    </row>
    <row r="14" spans="1:9" x14ac:dyDescent="0.25">
      <c r="B14" s="2" t="s">
        <v>87</v>
      </c>
      <c r="C14" s="50"/>
      <c r="D14" s="142"/>
    </row>
  </sheetData>
  <mergeCells count="14">
    <mergeCell ref="A8:D8"/>
    <mergeCell ref="A9:F9"/>
    <mergeCell ref="D1:F1"/>
    <mergeCell ref="A2:F2"/>
    <mergeCell ref="A3:A7"/>
    <mergeCell ref="B3:B7"/>
    <mergeCell ref="C3:C7"/>
    <mergeCell ref="D3:D7"/>
    <mergeCell ref="E3:I3"/>
    <mergeCell ref="E5:E7"/>
    <mergeCell ref="F5:F7"/>
    <mergeCell ref="G5:G7"/>
    <mergeCell ref="H5:H7"/>
    <mergeCell ref="I5:I7"/>
  </mergeCells>
  <printOptions gridLines="1"/>
  <pageMargins left="0.31527777777777799" right="0.118055555555556" top="0.31527777777777799" bottom="0.35416666666666702" header="0.51180555555555496" footer="0.51180555555555496"/>
  <pageSetup paperSize="9" scale="89" firstPageNumber="0" fitToHeight="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"/>
    <pageSetUpPr fitToPage="1"/>
  </sheetPr>
  <dimension ref="A1:IW52"/>
  <sheetViews>
    <sheetView view="pageBreakPreview" topLeftCell="B10" zoomScale="80" zoomScaleNormal="80" zoomScaleSheetLayoutView="80" workbookViewId="0">
      <selection activeCell="B18" sqref="B18"/>
    </sheetView>
  </sheetViews>
  <sheetFormatPr defaultColWidth="9.140625" defaultRowHeight="15.75" x14ac:dyDescent="0.25"/>
  <cols>
    <col min="1" max="1" width="8.42578125" style="117" customWidth="1"/>
    <col min="2" max="2" width="50.85546875" style="2" customWidth="1"/>
    <col min="3" max="3" width="21.5703125" style="118" customWidth="1"/>
    <col min="4" max="4" width="13" style="118" customWidth="1"/>
    <col min="5" max="5" width="13.7109375" style="118" customWidth="1"/>
    <col min="6" max="6" width="17.28515625" style="118" customWidth="1"/>
    <col min="7" max="7" width="9.28515625" style="118" customWidth="1"/>
    <col min="8" max="8" width="18.7109375" style="2" customWidth="1"/>
    <col min="9" max="12" width="18.7109375" style="239" customWidth="1"/>
    <col min="13" max="13" width="20.85546875" style="2" customWidth="1"/>
    <col min="14" max="14" width="48" style="146" customWidth="1"/>
    <col min="15" max="15" width="8.140625" style="2" customWidth="1"/>
    <col min="16" max="16" width="25.28515625" style="2" customWidth="1"/>
    <col min="17" max="257" width="9.140625" style="2"/>
  </cols>
  <sheetData>
    <row r="1" spans="1:14" s="2" customFormat="1" ht="60" customHeight="1" x14ac:dyDescent="0.25">
      <c r="A1" s="117"/>
      <c r="B1" s="56"/>
      <c r="C1" s="118"/>
      <c r="D1" s="118"/>
      <c r="E1" s="118"/>
      <c r="F1" s="118"/>
      <c r="G1" s="118"/>
      <c r="I1" s="239"/>
      <c r="J1" s="239"/>
      <c r="K1" s="239"/>
      <c r="L1" s="239"/>
      <c r="M1" s="378" t="s">
        <v>426</v>
      </c>
      <c r="N1" s="378"/>
    </row>
    <row r="2" spans="1:14" s="2" customFormat="1" ht="26.25" customHeight="1" x14ac:dyDescent="0.25">
      <c r="A2" s="464" t="s">
        <v>232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s="2" customFormat="1" ht="36" customHeight="1" x14ac:dyDescent="0.25">
      <c r="A3" s="466" t="s">
        <v>2</v>
      </c>
      <c r="B3" s="385" t="s">
        <v>233</v>
      </c>
      <c r="C3" s="385" t="s">
        <v>99</v>
      </c>
      <c r="D3" s="385" t="s">
        <v>93</v>
      </c>
      <c r="E3" s="385"/>
      <c r="F3" s="385"/>
      <c r="G3" s="385"/>
      <c r="H3" s="465" t="s">
        <v>234</v>
      </c>
      <c r="I3" s="465"/>
      <c r="J3" s="465"/>
      <c r="K3" s="465"/>
      <c r="L3" s="465"/>
      <c r="M3" s="465"/>
      <c r="N3" s="385" t="s">
        <v>378</v>
      </c>
    </row>
    <row r="4" spans="1:14" s="2" customFormat="1" ht="36" customHeight="1" x14ac:dyDescent="0.25">
      <c r="A4" s="466"/>
      <c r="B4" s="385"/>
      <c r="C4" s="385"/>
      <c r="D4" s="385"/>
      <c r="E4" s="385"/>
      <c r="F4" s="385"/>
      <c r="G4" s="385"/>
      <c r="H4" s="466" t="str">
        <f>'Показатели подпрограммы 4'!E4</f>
        <v>год предшедствующий отчетному</v>
      </c>
      <c r="I4" s="485" t="str">
        <f>'Показатели подпрограммы 4'!F4</f>
        <v>Отчетный финансовый год</v>
      </c>
      <c r="J4" s="485" t="str">
        <f>'Показатели подпрограммы 4'!G4</f>
        <v>Текущий финансовый год</v>
      </c>
      <c r="K4" s="485" t="str">
        <f>'Показатели подпрограммы 4'!H4</f>
        <v>Очередной финансовый год</v>
      </c>
      <c r="L4" s="485" t="str">
        <f>'Показатели подпрограммы 3'!I4</f>
        <v>Первый год планового периода</v>
      </c>
      <c r="M4" s="468" t="s">
        <v>95</v>
      </c>
      <c r="N4" s="385"/>
    </row>
    <row r="5" spans="1:14" s="2" customFormat="1" ht="32.25" customHeight="1" x14ac:dyDescent="0.25">
      <c r="A5" s="466"/>
      <c r="B5" s="385"/>
      <c r="C5" s="385"/>
      <c r="D5" s="385"/>
      <c r="E5" s="385"/>
      <c r="F5" s="385"/>
      <c r="G5" s="385"/>
      <c r="H5" s="466"/>
      <c r="I5" s="485"/>
      <c r="J5" s="485"/>
      <c r="K5" s="485"/>
      <c r="L5" s="485"/>
      <c r="M5" s="468"/>
      <c r="N5" s="385"/>
    </row>
    <row r="6" spans="1:14" s="2" customFormat="1" ht="37.5" customHeight="1" x14ac:dyDescent="0.25">
      <c r="A6" s="466"/>
      <c r="B6" s="385"/>
      <c r="C6" s="385"/>
      <c r="D6" s="9" t="s">
        <v>99</v>
      </c>
      <c r="E6" s="9" t="s">
        <v>100</v>
      </c>
      <c r="F6" s="9" t="s">
        <v>101</v>
      </c>
      <c r="G6" s="9" t="s">
        <v>102</v>
      </c>
      <c r="H6" s="10" t="s">
        <v>10</v>
      </c>
      <c r="I6" s="178" t="s">
        <v>11</v>
      </c>
      <c r="J6" s="178" t="s">
        <v>12</v>
      </c>
      <c r="K6" s="178" t="s">
        <v>13</v>
      </c>
      <c r="L6" s="178" t="s">
        <v>496</v>
      </c>
      <c r="M6" s="468"/>
      <c r="N6" s="385"/>
    </row>
    <row r="7" spans="1:14" ht="27" customHeight="1" x14ac:dyDescent="0.25">
      <c r="A7" s="382" t="s">
        <v>427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</row>
    <row r="8" spans="1:14" ht="27" customHeight="1" x14ac:dyDescent="0.25">
      <c r="A8" s="469" t="s">
        <v>428</v>
      </c>
      <c r="B8" s="469"/>
      <c r="C8" s="469"/>
      <c r="D8" s="469"/>
      <c r="E8" s="469"/>
      <c r="F8" s="469"/>
      <c r="G8" s="469"/>
      <c r="H8" s="469"/>
      <c r="I8" s="469"/>
      <c r="J8" s="469"/>
      <c r="K8" s="469"/>
      <c r="L8" s="469"/>
      <c r="M8" s="469"/>
      <c r="N8" s="469"/>
    </row>
    <row r="9" spans="1:14" ht="92.25" customHeight="1" x14ac:dyDescent="0.25">
      <c r="A9" s="10" t="s">
        <v>429</v>
      </c>
      <c r="B9" s="52" t="s">
        <v>430</v>
      </c>
      <c r="C9" s="147" t="s">
        <v>120</v>
      </c>
      <c r="D9" s="148" t="s">
        <v>109</v>
      </c>
      <c r="E9" s="147" t="s">
        <v>286</v>
      </c>
      <c r="F9" s="148" t="s">
        <v>431</v>
      </c>
      <c r="G9" s="11" t="s">
        <v>288</v>
      </c>
      <c r="H9" s="149">
        <v>100</v>
      </c>
      <c r="I9" s="294">
        <v>100</v>
      </c>
      <c r="J9" s="294">
        <v>110</v>
      </c>
      <c r="K9" s="294">
        <v>110</v>
      </c>
      <c r="L9" s="294">
        <v>110</v>
      </c>
      <c r="M9" s="150">
        <f>SUM(H9:L9)</f>
        <v>530</v>
      </c>
      <c r="N9" s="113" t="s">
        <v>432</v>
      </c>
    </row>
    <row r="10" spans="1:14" ht="88.5" customHeight="1" x14ac:dyDescent="0.25">
      <c r="A10" s="10" t="s">
        <v>433</v>
      </c>
      <c r="B10" s="24" t="s">
        <v>434</v>
      </c>
      <c r="C10" s="147" t="s">
        <v>120</v>
      </c>
      <c r="D10" s="151" t="s">
        <v>109</v>
      </c>
      <c r="E10" s="147" t="s">
        <v>286</v>
      </c>
      <c r="F10" s="148" t="s">
        <v>435</v>
      </c>
      <c r="G10" s="10" t="s">
        <v>383</v>
      </c>
      <c r="H10" s="149">
        <v>375.2</v>
      </c>
      <c r="I10" s="294">
        <v>445</v>
      </c>
      <c r="J10" s="294">
        <v>473.1</v>
      </c>
      <c r="K10" s="294">
        <v>473.1</v>
      </c>
      <c r="L10" s="294">
        <v>473.1</v>
      </c>
      <c r="M10" s="150">
        <f t="shared" ref="M10:M14" si="0">SUM(H10:L10)</f>
        <v>2239.5</v>
      </c>
      <c r="N10" s="385" t="s">
        <v>436</v>
      </c>
    </row>
    <row r="11" spans="1:14" ht="75" customHeight="1" x14ac:dyDescent="0.25">
      <c r="A11" s="10" t="s">
        <v>437</v>
      </c>
      <c r="B11" s="42" t="s">
        <v>236</v>
      </c>
      <c r="C11" s="147" t="s">
        <v>120</v>
      </c>
      <c r="D11" s="148" t="s">
        <v>109</v>
      </c>
      <c r="E11" s="147" t="s">
        <v>286</v>
      </c>
      <c r="F11" s="148" t="s">
        <v>438</v>
      </c>
      <c r="G11" s="10" t="s">
        <v>439</v>
      </c>
      <c r="H11" s="149">
        <v>5242.1000000000004</v>
      </c>
      <c r="I11" s="294">
        <v>6669.8</v>
      </c>
      <c r="J11" s="294">
        <v>7005.6</v>
      </c>
      <c r="K11" s="294">
        <v>7005.6</v>
      </c>
      <c r="L11" s="294">
        <v>7005.6</v>
      </c>
      <c r="M11" s="150">
        <f t="shared" si="0"/>
        <v>32928.699999999997</v>
      </c>
      <c r="N11" s="385"/>
    </row>
    <row r="12" spans="1:14" ht="153" customHeight="1" x14ac:dyDescent="0.25">
      <c r="A12" s="10" t="s">
        <v>440</v>
      </c>
      <c r="B12" s="42" t="s">
        <v>441</v>
      </c>
      <c r="C12" s="9" t="s">
        <v>120</v>
      </c>
      <c r="D12" s="10" t="s">
        <v>109</v>
      </c>
      <c r="E12" s="9" t="s">
        <v>286</v>
      </c>
      <c r="F12" s="148" t="s">
        <v>442</v>
      </c>
      <c r="G12" s="10" t="s">
        <v>472</v>
      </c>
      <c r="H12" s="152">
        <v>3505.8</v>
      </c>
      <c r="I12" s="177">
        <v>4566.3</v>
      </c>
      <c r="J12" s="177">
        <v>4843.3</v>
      </c>
      <c r="K12" s="177">
        <v>4843.3</v>
      </c>
      <c r="L12" s="177">
        <v>4843.3</v>
      </c>
      <c r="M12" s="150">
        <f t="shared" si="0"/>
        <v>22602</v>
      </c>
      <c r="N12" s="385" t="s">
        <v>418</v>
      </c>
    </row>
    <row r="13" spans="1:14" ht="153" customHeight="1" x14ac:dyDescent="0.25">
      <c r="A13" s="10" t="s">
        <v>443</v>
      </c>
      <c r="B13" s="172" t="s">
        <v>458</v>
      </c>
      <c r="C13" s="162" t="s">
        <v>120</v>
      </c>
      <c r="D13" s="163" t="s">
        <v>109</v>
      </c>
      <c r="E13" s="162" t="s">
        <v>286</v>
      </c>
      <c r="F13" s="164" t="s">
        <v>454</v>
      </c>
      <c r="G13" s="163" t="s">
        <v>455</v>
      </c>
      <c r="H13" s="152">
        <v>100</v>
      </c>
      <c r="I13" s="177">
        <v>0</v>
      </c>
      <c r="J13" s="177">
        <v>0</v>
      </c>
      <c r="K13" s="177">
        <v>0</v>
      </c>
      <c r="L13" s="177">
        <v>0</v>
      </c>
      <c r="M13" s="150">
        <f t="shared" si="0"/>
        <v>100</v>
      </c>
      <c r="N13" s="385"/>
    </row>
    <row r="14" spans="1:14" ht="153" customHeight="1" x14ac:dyDescent="0.25">
      <c r="A14" s="10" t="s">
        <v>471</v>
      </c>
      <c r="B14" s="42" t="s">
        <v>363</v>
      </c>
      <c r="C14" s="9" t="s">
        <v>120</v>
      </c>
      <c r="D14" s="10" t="s">
        <v>109</v>
      </c>
      <c r="E14" s="9" t="s">
        <v>286</v>
      </c>
      <c r="F14" s="148" t="s">
        <v>444</v>
      </c>
      <c r="G14" s="10" t="s">
        <v>445</v>
      </c>
      <c r="H14" s="152">
        <v>1454.3</v>
      </c>
      <c r="I14" s="177">
        <v>250</v>
      </c>
      <c r="J14" s="177">
        <v>0</v>
      </c>
      <c r="K14" s="177">
        <v>0</v>
      </c>
      <c r="L14" s="177">
        <v>0</v>
      </c>
      <c r="M14" s="150">
        <f t="shared" si="0"/>
        <v>1704.3</v>
      </c>
      <c r="N14" s="385"/>
    </row>
    <row r="15" spans="1:14" s="27" customFormat="1" ht="22.5" customHeight="1" x14ac:dyDescent="0.3">
      <c r="A15" s="496" t="s">
        <v>140</v>
      </c>
      <c r="B15" s="496"/>
      <c r="C15" s="9"/>
      <c r="D15" s="10"/>
      <c r="E15" s="9"/>
      <c r="F15" s="9"/>
      <c r="G15" s="9"/>
      <c r="H15" s="187">
        <f t="shared" ref="H15:M15" si="1">SUM(H9:H14)</f>
        <v>10777.4</v>
      </c>
      <c r="I15" s="235">
        <f t="shared" si="1"/>
        <v>12031.1</v>
      </c>
      <c r="J15" s="235">
        <f>SUM(J9:J14)</f>
        <v>12432</v>
      </c>
      <c r="K15" s="235">
        <f t="shared" si="1"/>
        <v>12432</v>
      </c>
      <c r="L15" s="235">
        <f t="shared" si="1"/>
        <v>12432</v>
      </c>
      <c r="M15" s="187">
        <f t="shared" si="1"/>
        <v>60104.5</v>
      </c>
      <c r="N15" s="153"/>
    </row>
    <row r="16" spans="1:14" ht="18" customHeight="1" x14ac:dyDescent="0.25">
      <c r="A16" s="121"/>
      <c r="B16" s="476" t="s">
        <v>524</v>
      </c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</row>
    <row r="17" spans="1:14" ht="15.75" customHeight="1" x14ac:dyDescent="0.25">
      <c r="A17" s="122"/>
      <c r="B17" s="123"/>
      <c r="C17" s="477" t="s">
        <v>130</v>
      </c>
      <c r="D17" s="477"/>
      <c r="E17" s="477"/>
      <c r="F17" s="477"/>
      <c r="G17" s="477"/>
      <c r="H17" s="124"/>
      <c r="I17" s="234"/>
      <c r="J17" s="234"/>
      <c r="K17" s="234"/>
      <c r="L17" s="234"/>
      <c r="M17" s="124"/>
      <c r="N17" s="2"/>
    </row>
    <row r="18" spans="1:14" ht="15.75" customHeight="1" x14ac:dyDescent="0.3">
      <c r="A18" s="122"/>
      <c r="B18" s="123"/>
      <c r="C18" s="477" t="s">
        <v>131</v>
      </c>
      <c r="D18" s="477"/>
      <c r="E18" s="477"/>
      <c r="F18" s="477"/>
      <c r="G18" s="477"/>
      <c r="H18" s="187">
        <f>H14+H13</f>
        <v>1554.3</v>
      </c>
      <c r="I18" s="279">
        <f>I14</f>
        <v>250</v>
      </c>
      <c r="J18" s="214">
        <f>J14</f>
        <v>0</v>
      </c>
      <c r="K18" s="214">
        <f>K14</f>
        <v>0</v>
      </c>
      <c r="L18" s="214">
        <f>L14</f>
        <v>0</v>
      </c>
      <c r="M18" s="187">
        <f>M14+M13</f>
        <v>1804.3</v>
      </c>
      <c r="N18" s="2"/>
    </row>
    <row r="19" spans="1:14" ht="15.75" customHeight="1" x14ac:dyDescent="0.3">
      <c r="A19" s="122"/>
      <c r="B19" s="125"/>
      <c r="C19" s="478" t="s">
        <v>133</v>
      </c>
      <c r="D19" s="478"/>
      <c r="E19" s="478"/>
      <c r="F19" s="478"/>
      <c r="G19" s="478"/>
      <c r="H19" s="187">
        <f>H15-H14-H13</f>
        <v>9223.1</v>
      </c>
      <c r="I19" s="235">
        <f>I15-I18</f>
        <v>11781.1</v>
      </c>
      <c r="J19" s="235">
        <f>J15-J18</f>
        <v>12432</v>
      </c>
      <c r="K19" s="235">
        <f>K15-K18</f>
        <v>12432</v>
      </c>
      <c r="L19" s="235">
        <f>L15-L18</f>
        <v>12432</v>
      </c>
      <c r="M19" s="187">
        <f>M15-M18</f>
        <v>58300.2</v>
      </c>
      <c r="N19" s="126"/>
    </row>
    <row r="20" spans="1:14" ht="15.75" customHeight="1" x14ac:dyDescent="0.3">
      <c r="A20" s="122"/>
      <c r="B20" s="125"/>
      <c r="C20" s="475" t="s">
        <v>366</v>
      </c>
      <c r="D20" s="475"/>
      <c r="E20" s="475"/>
      <c r="F20" s="475"/>
      <c r="G20" s="475"/>
      <c r="H20" s="187">
        <f t="shared" ref="H20:M20" si="2">SUM(H17:H19)</f>
        <v>10777.4</v>
      </c>
      <c r="I20" s="235">
        <f t="shared" si="2"/>
        <v>12031.1</v>
      </c>
      <c r="J20" s="235">
        <f t="shared" si="2"/>
        <v>12432</v>
      </c>
      <c r="K20" s="235">
        <f t="shared" si="2"/>
        <v>12432</v>
      </c>
      <c r="L20" s="235">
        <f t="shared" si="2"/>
        <v>12432</v>
      </c>
      <c r="M20" s="187">
        <f t="shared" si="2"/>
        <v>60104.5</v>
      </c>
      <c r="N20" s="126"/>
    </row>
    <row r="21" spans="1:14" hidden="1" x14ac:dyDescent="0.25">
      <c r="A21" s="122"/>
      <c r="B21" s="125"/>
      <c r="C21" s="127"/>
      <c r="D21" s="128"/>
      <c r="E21" s="128"/>
      <c r="F21" s="128"/>
      <c r="G21" s="128"/>
      <c r="H21" s="126"/>
      <c r="I21" s="236"/>
      <c r="J21" s="236"/>
      <c r="K21" s="236"/>
      <c r="L21" s="236"/>
      <c r="M21" s="126"/>
      <c r="N21" s="126"/>
    </row>
    <row r="22" spans="1:14" ht="21.75" customHeight="1" x14ac:dyDescent="0.25">
      <c r="A22" s="122"/>
      <c r="B22" s="473" t="s">
        <v>367</v>
      </c>
      <c r="C22" s="473"/>
      <c r="D22" s="473"/>
      <c r="E22" s="473"/>
      <c r="F22" s="473"/>
      <c r="G22" s="473"/>
      <c r="H22" s="473"/>
      <c r="I22" s="473"/>
      <c r="J22" s="473"/>
      <c r="K22" s="473"/>
      <c r="L22" s="473"/>
      <c r="M22" s="473"/>
      <c r="N22" s="473"/>
    </row>
    <row r="23" spans="1:14" ht="18.75" x14ac:dyDescent="0.3">
      <c r="A23" s="122"/>
      <c r="B23" s="125"/>
      <c r="C23" s="474" t="s">
        <v>245</v>
      </c>
      <c r="D23" s="474"/>
      <c r="E23" s="474"/>
      <c r="F23" s="474"/>
      <c r="G23" s="474"/>
      <c r="H23" s="187">
        <f t="shared" ref="H23:M23" si="3">H15</f>
        <v>10777.4</v>
      </c>
      <c r="I23" s="235">
        <f t="shared" si="3"/>
        <v>12031.1</v>
      </c>
      <c r="J23" s="235">
        <f t="shared" si="3"/>
        <v>12432</v>
      </c>
      <c r="K23" s="235">
        <f t="shared" si="3"/>
        <v>12432</v>
      </c>
      <c r="L23" s="235">
        <f t="shared" si="3"/>
        <v>12432</v>
      </c>
      <c r="M23" s="187">
        <f t="shared" si="3"/>
        <v>60104.5</v>
      </c>
      <c r="N23" s="126"/>
    </row>
    <row r="24" spans="1:14" ht="18.75" x14ac:dyDescent="0.3">
      <c r="A24" s="122"/>
      <c r="B24" s="125"/>
      <c r="C24" s="474" t="s">
        <v>368</v>
      </c>
      <c r="D24" s="474"/>
      <c r="E24" s="474"/>
      <c r="F24" s="474"/>
      <c r="G24" s="474"/>
      <c r="H24" s="187"/>
      <c r="I24" s="235"/>
      <c r="J24" s="235"/>
      <c r="K24" s="235"/>
      <c r="L24" s="235"/>
      <c r="M24" s="187"/>
      <c r="N24" s="126"/>
    </row>
    <row r="25" spans="1:14" ht="18.75" x14ac:dyDescent="0.3">
      <c r="A25" s="122"/>
      <c r="B25" s="125"/>
      <c r="C25" s="475" t="s">
        <v>366</v>
      </c>
      <c r="D25" s="475"/>
      <c r="E25" s="475"/>
      <c r="F25" s="475"/>
      <c r="G25" s="475"/>
      <c r="H25" s="187">
        <f t="shared" ref="H25:M25" si="4">SUM(H23:H24)</f>
        <v>10777.4</v>
      </c>
      <c r="I25" s="235">
        <f t="shared" si="4"/>
        <v>12031.1</v>
      </c>
      <c r="J25" s="235">
        <f t="shared" si="4"/>
        <v>12432</v>
      </c>
      <c r="K25" s="235">
        <f t="shared" si="4"/>
        <v>12432</v>
      </c>
      <c r="L25" s="235">
        <f t="shared" si="4"/>
        <v>12432</v>
      </c>
      <c r="M25" s="187">
        <f t="shared" si="4"/>
        <v>60104.5</v>
      </c>
      <c r="N25" s="126"/>
    </row>
    <row r="26" spans="1:14" x14ac:dyDescent="0.25">
      <c r="A26" s="1"/>
      <c r="B26" s="2" t="s">
        <v>87</v>
      </c>
      <c r="C26" s="50"/>
      <c r="D26" s="142"/>
      <c r="E26" s="2"/>
      <c r="F26" s="143"/>
      <c r="G26" s="143"/>
      <c r="N26" s="2"/>
    </row>
    <row r="27" spans="1:14" x14ac:dyDescent="0.25">
      <c r="A27" s="122"/>
      <c r="B27" s="130"/>
      <c r="C27" s="131"/>
      <c r="D27" s="131"/>
      <c r="E27" s="131"/>
      <c r="F27" s="131"/>
      <c r="G27" s="131"/>
    </row>
    <row r="28" spans="1:14" x14ac:dyDescent="0.25">
      <c r="A28" s="122"/>
      <c r="B28" s="130"/>
      <c r="C28" s="131"/>
      <c r="D28" s="131"/>
      <c r="E28" s="131"/>
      <c r="F28" s="131"/>
      <c r="G28" s="131"/>
    </row>
    <row r="29" spans="1:14" x14ac:dyDescent="0.25">
      <c r="A29" s="122"/>
      <c r="B29" s="130"/>
      <c r="C29" s="131"/>
      <c r="D29" s="131"/>
      <c r="E29" s="131"/>
      <c r="F29" s="131"/>
      <c r="G29" s="131"/>
    </row>
    <row r="30" spans="1:14" x14ac:dyDescent="0.25">
      <c r="A30" s="122"/>
      <c r="B30" s="130"/>
      <c r="C30" s="131"/>
      <c r="D30" s="131"/>
      <c r="E30" s="131"/>
      <c r="F30" s="131"/>
      <c r="G30" s="131"/>
    </row>
    <row r="31" spans="1:14" x14ac:dyDescent="0.25">
      <c r="A31" s="122"/>
      <c r="B31" s="130"/>
      <c r="C31" s="131"/>
      <c r="D31" s="131"/>
      <c r="E31" s="131"/>
      <c r="F31" s="131"/>
      <c r="G31" s="131"/>
    </row>
    <row r="32" spans="1:14" x14ac:dyDescent="0.25">
      <c r="A32" s="122"/>
      <c r="B32" s="130"/>
      <c r="C32" s="131"/>
      <c r="D32" s="131"/>
      <c r="E32" s="131"/>
      <c r="F32" s="131"/>
      <c r="G32" s="131"/>
    </row>
    <row r="33" spans="1:7" x14ac:dyDescent="0.25">
      <c r="A33" s="122"/>
      <c r="B33" s="130"/>
      <c r="C33" s="131"/>
      <c r="D33" s="131"/>
      <c r="E33" s="131"/>
      <c r="F33" s="131"/>
      <c r="G33" s="131"/>
    </row>
    <row r="34" spans="1:7" x14ac:dyDescent="0.25">
      <c r="A34" s="122"/>
      <c r="B34" s="130"/>
      <c r="C34" s="131"/>
      <c r="D34" s="131"/>
      <c r="E34" s="131"/>
      <c r="F34" s="131"/>
      <c r="G34" s="131"/>
    </row>
    <row r="35" spans="1:7" x14ac:dyDescent="0.25">
      <c r="A35" s="122"/>
      <c r="B35" s="130"/>
      <c r="C35" s="131"/>
      <c r="D35" s="131"/>
      <c r="E35" s="131"/>
      <c r="F35" s="131"/>
      <c r="G35" s="131"/>
    </row>
    <row r="36" spans="1:7" x14ac:dyDescent="0.25">
      <c r="A36" s="122"/>
      <c r="B36" s="130"/>
      <c r="C36" s="131"/>
      <c r="D36" s="131"/>
      <c r="E36" s="131"/>
      <c r="F36" s="131"/>
      <c r="G36" s="131"/>
    </row>
    <row r="37" spans="1:7" x14ac:dyDescent="0.25">
      <c r="A37" s="122"/>
      <c r="B37" s="130"/>
      <c r="C37" s="131"/>
      <c r="D37" s="131"/>
      <c r="E37" s="131"/>
      <c r="F37" s="131"/>
      <c r="G37" s="131"/>
    </row>
    <row r="38" spans="1:7" x14ac:dyDescent="0.25">
      <c r="A38" s="122"/>
      <c r="B38" s="130"/>
      <c r="C38" s="131"/>
      <c r="D38" s="131"/>
      <c r="E38" s="131"/>
      <c r="F38" s="131"/>
      <c r="G38" s="131"/>
    </row>
    <row r="39" spans="1:7" x14ac:dyDescent="0.25">
      <c r="A39" s="122"/>
      <c r="B39" s="130"/>
      <c r="C39" s="131"/>
      <c r="D39" s="131"/>
      <c r="E39" s="131"/>
      <c r="F39" s="131"/>
      <c r="G39" s="131"/>
    </row>
    <row r="40" spans="1:7" x14ac:dyDescent="0.25">
      <c r="A40" s="122"/>
      <c r="B40" s="130"/>
      <c r="C40" s="131"/>
      <c r="D40" s="131"/>
      <c r="E40" s="131"/>
      <c r="F40" s="131"/>
      <c r="G40" s="131"/>
    </row>
    <row r="41" spans="1:7" x14ac:dyDescent="0.25">
      <c r="A41" s="122"/>
      <c r="B41" s="130"/>
      <c r="C41" s="131"/>
      <c r="D41" s="131"/>
      <c r="E41" s="131"/>
      <c r="F41" s="131"/>
      <c r="G41" s="131"/>
    </row>
    <row r="42" spans="1:7" x14ac:dyDescent="0.25">
      <c r="A42" s="122"/>
      <c r="B42" s="130"/>
      <c r="C42" s="131"/>
      <c r="D42" s="131"/>
      <c r="E42" s="131"/>
      <c r="F42" s="131"/>
      <c r="G42" s="131"/>
    </row>
    <row r="43" spans="1:7" x14ac:dyDescent="0.25">
      <c r="A43" s="122"/>
      <c r="B43" s="130"/>
      <c r="C43" s="131"/>
      <c r="D43" s="131"/>
      <c r="E43" s="131"/>
      <c r="F43" s="131"/>
      <c r="G43" s="131"/>
    </row>
    <row r="44" spans="1:7" x14ac:dyDescent="0.25">
      <c r="A44" s="122"/>
      <c r="B44" s="130"/>
      <c r="C44" s="131"/>
      <c r="D44" s="131"/>
      <c r="E44" s="131"/>
      <c r="F44" s="131"/>
      <c r="G44" s="131"/>
    </row>
    <row r="45" spans="1:7" x14ac:dyDescent="0.25">
      <c r="A45" s="122"/>
      <c r="B45" s="130"/>
      <c r="C45" s="131"/>
      <c r="D45" s="131"/>
      <c r="E45" s="131"/>
      <c r="F45" s="131"/>
      <c r="G45" s="131"/>
    </row>
    <row r="46" spans="1:7" x14ac:dyDescent="0.25">
      <c r="A46" s="122"/>
      <c r="B46" s="130"/>
      <c r="C46" s="131"/>
      <c r="D46" s="131"/>
      <c r="E46" s="131"/>
      <c r="F46" s="131"/>
      <c r="G46" s="131"/>
    </row>
    <row r="47" spans="1:7" x14ac:dyDescent="0.25">
      <c r="A47" s="122"/>
      <c r="B47" s="130"/>
      <c r="C47" s="131"/>
      <c r="D47" s="131"/>
      <c r="E47" s="131"/>
      <c r="F47" s="131"/>
      <c r="G47" s="131"/>
    </row>
    <row r="48" spans="1:7" x14ac:dyDescent="0.25">
      <c r="A48" s="122"/>
      <c r="B48" s="130"/>
      <c r="C48" s="131"/>
      <c r="D48" s="131"/>
      <c r="E48" s="131"/>
      <c r="F48" s="131"/>
      <c r="G48" s="131"/>
    </row>
    <row r="49" spans="1:7" x14ac:dyDescent="0.25">
      <c r="A49" s="122"/>
      <c r="B49" s="130"/>
      <c r="C49" s="131"/>
      <c r="D49" s="131"/>
      <c r="E49" s="131"/>
      <c r="F49" s="131"/>
      <c r="G49" s="131"/>
    </row>
    <row r="50" spans="1:7" x14ac:dyDescent="0.25">
      <c r="A50" s="122"/>
      <c r="B50" s="130"/>
      <c r="C50" s="131"/>
      <c r="D50" s="131"/>
      <c r="E50" s="131"/>
      <c r="F50" s="131"/>
      <c r="G50" s="131"/>
    </row>
    <row r="51" spans="1:7" x14ac:dyDescent="0.25">
      <c r="A51" s="122"/>
      <c r="B51" s="130"/>
      <c r="C51" s="131"/>
      <c r="D51" s="131"/>
      <c r="E51" s="131"/>
      <c r="F51" s="131"/>
      <c r="G51" s="131"/>
    </row>
    <row r="52" spans="1:7" x14ac:dyDescent="0.25">
      <c r="A52" s="122"/>
      <c r="B52" s="130"/>
      <c r="C52" s="131"/>
      <c r="D52" s="131"/>
      <c r="E52" s="131"/>
      <c r="F52" s="131"/>
      <c r="G52" s="131"/>
    </row>
  </sheetData>
  <mergeCells count="28">
    <mergeCell ref="B22:N22"/>
    <mergeCell ref="C23:G23"/>
    <mergeCell ref="C24:G24"/>
    <mergeCell ref="C25:G25"/>
    <mergeCell ref="B16:N16"/>
    <mergeCell ref="C17:G17"/>
    <mergeCell ref="C18:G18"/>
    <mergeCell ref="C19:G19"/>
    <mergeCell ref="C20:G20"/>
    <mergeCell ref="A7:N7"/>
    <mergeCell ref="A8:N8"/>
    <mergeCell ref="N10:N11"/>
    <mergeCell ref="N12:N14"/>
    <mergeCell ref="A15:B15"/>
    <mergeCell ref="M1:N1"/>
    <mergeCell ref="A2:N2"/>
    <mergeCell ref="A3:A6"/>
    <mergeCell ref="B3:B6"/>
    <mergeCell ref="C3:C6"/>
    <mergeCell ref="D3:G5"/>
    <mergeCell ref="H3:M3"/>
    <mergeCell ref="N3:N6"/>
    <mergeCell ref="H4:H5"/>
    <mergeCell ref="I4:I5"/>
    <mergeCell ref="J4:J5"/>
    <mergeCell ref="K4:K5"/>
    <mergeCell ref="L4:L5"/>
    <mergeCell ref="M4:M6"/>
  </mergeCells>
  <printOptions gridLines="1"/>
  <pageMargins left="0.51180555555555496" right="0.51180555555555496" top="0.31527777777777799" bottom="0.55138888888888904" header="0.51180555555555496" footer="0.51180555555555496"/>
  <pageSetup paperSize="9" scale="46" firstPageNumber="0" fitToHeight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E7" sqref="E7"/>
    </sheetView>
  </sheetViews>
  <sheetFormatPr defaultColWidth="9" defaultRowHeight="12.75" x14ac:dyDescent="0.2"/>
  <cols>
    <col min="1" max="1" width="15.28515625" customWidth="1"/>
    <col min="2" max="2" width="19.7109375" customWidth="1"/>
    <col min="3" max="3" width="14.140625" customWidth="1"/>
  </cols>
  <sheetData>
    <row r="1" spans="1:5" ht="18.75" x14ac:dyDescent="0.2">
      <c r="A1" s="154">
        <v>0</v>
      </c>
      <c r="B1" s="155">
        <v>233670.1</v>
      </c>
      <c r="C1" s="156">
        <v>233670.1</v>
      </c>
      <c r="D1" s="156">
        <f t="shared" ref="D1:D5" si="0">B1-C1</f>
        <v>0</v>
      </c>
    </row>
    <row r="2" spans="1:5" ht="18.75" x14ac:dyDescent="0.2">
      <c r="A2" s="157">
        <v>302.3</v>
      </c>
      <c r="B2" s="158">
        <v>243925.7</v>
      </c>
      <c r="C2" s="156">
        <v>244228</v>
      </c>
      <c r="D2" s="156">
        <f t="shared" si="0"/>
        <v>-302.29999999998836</v>
      </c>
    </row>
    <row r="3" spans="1:5" ht="18.75" x14ac:dyDescent="0.2">
      <c r="A3" s="158">
        <v>-3201</v>
      </c>
      <c r="B3" s="158">
        <v>248802.8</v>
      </c>
      <c r="C3" s="156">
        <v>245601.8</v>
      </c>
      <c r="D3" s="156">
        <f t="shared" si="0"/>
        <v>3201</v>
      </c>
    </row>
    <row r="4" spans="1:5" ht="18.75" x14ac:dyDescent="0.2">
      <c r="A4" s="158">
        <v>1104.7</v>
      </c>
      <c r="B4" s="158">
        <v>241280.4</v>
      </c>
      <c r="C4" s="156">
        <v>242385.1</v>
      </c>
      <c r="D4" s="156">
        <f t="shared" si="0"/>
        <v>-1104.7000000000116</v>
      </c>
    </row>
    <row r="5" spans="1:5" ht="18.75" x14ac:dyDescent="0.2">
      <c r="A5" s="157">
        <v>102.5</v>
      </c>
      <c r="B5" s="158">
        <v>240258.4</v>
      </c>
      <c r="C5" s="156">
        <v>240360.9</v>
      </c>
      <c r="D5" s="156">
        <f t="shared" si="0"/>
        <v>-102.5</v>
      </c>
    </row>
    <row r="6" spans="1:5" x14ac:dyDescent="0.2">
      <c r="B6" s="156">
        <f>SUM(B1:B5)</f>
        <v>1207937.4000000001</v>
      </c>
      <c r="C6" s="156">
        <f>SUM(C1:C5)</f>
        <v>1206245.8999999999</v>
      </c>
      <c r="D6" s="156">
        <f>SUM(D1:D5)</f>
        <v>1691.5</v>
      </c>
      <c r="E6" s="156">
        <f>B6-C6</f>
        <v>1691.5000000002328</v>
      </c>
    </row>
    <row r="8" spans="1:5" x14ac:dyDescent="0.2">
      <c r="C8">
        <v>240360.9</v>
      </c>
    </row>
  </sheetData>
  <printOptions gridLines="1"/>
  <pageMargins left="0.7" right="0.7" top="0.75" bottom="0.75" header="0.51180555555555496" footer="0.51180555555555496"/>
  <pageSetup firstPageNumber="0" fitToHeight="0" orientation="landscape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IW26"/>
  <sheetViews>
    <sheetView topLeftCell="C1" zoomScale="80" zoomScaleNormal="80" workbookViewId="0">
      <selection activeCell="T4" sqref="T4"/>
    </sheetView>
  </sheetViews>
  <sheetFormatPr defaultColWidth="9.140625" defaultRowHeight="15.75" x14ac:dyDescent="0.25"/>
  <cols>
    <col min="1" max="1" width="18.5703125" style="2" customWidth="1"/>
    <col min="2" max="2" width="48.140625" style="2" customWidth="1"/>
    <col min="3" max="3" width="32.85546875" style="2" customWidth="1"/>
    <col min="4" max="7" width="7" style="2" customWidth="1"/>
    <col min="8" max="11" width="15.42578125" style="2" customWidth="1"/>
    <col min="12" max="12" width="15.42578125" style="239" customWidth="1"/>
    <col min="13" max="13" width="17" style="2" customWidth="1"/>
    <col min="14" max="14" width="16.7109375" style="2" customWidth="1"/>
    <col min="15" max="15" width="18.85546875" style="2" customWidth="1"/>
    <col min="16" max="16" width="15.42578125" style="2" customWidth="1"/>
    <col min="17" max="17" width="16.85546875" style="2" customWidth="1"/>
    <col min="18" max="257" width="9.140625" style="2"/>
  </cols>
  <sheetData>
    <row r="1" spans="1:17" ht="66.75" customHeight="1" x14ac:dyDescent="0.25">
      <c r="H1" s="46"/>
      <c r="I1" s="378" t="s">
        <v>88</v>
      </c>
      <c r="J1" s="378"/>
      <c r="K1" s="378"/>
      <c r="L1" s="378"/>
      <c r="M1" s="378"/>
    </row>
    <row r="2" spans="1:17" ht="54" customHeight="1" x14ac:dyDescent="0.25">
      <c r="A2" s="379" t="s">
        <v>89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7" ht="15" customHeight="1" x14ac:dyDescent="0.25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259"/>
      <c r="M3" s="48" t="s">
        <v>90</v>
      </c>
    </row>
    <row r="4" spans="1:17" ht="69" customHeight="1" x14ac:dyDescent="0.25">
      <c r="A4" s="47"/>
      <c r="B4" s="380" t="s">
        <v>91</v>
      </c>
      <c r="C4" s="380" t="s">
        <v>92</v>
      </c>
      <c r="D4" s="380" t="s">
        <v>93</v>
      </c>
      <c r="E4" s="380"/>
      <c r="F4" s="380"/>
      <c r="G4" s="380"/>
      <c r="H4" s="9" t="str">
        <f>Показатели!E5</f>
        <v>год предшедствующий отчетному</v>
      </c>
      <c r="I4" s="9" t="str">
        <f>Показатели!F5</f>
        <v>Отчетный финансовый год</v>
      </c>
      <c r="J4" s="297" t="str">
        <f>Показатели!G5</f>
        <v>Текущий финансовый год</v>
      </c>
      <c r="K4" s="297" t="str">
        <f>Показатели!H5</f>
        <v>Очередной финансовый год</v>
      </c>
      <c r="L4" s="297" t="str">
        <f>Показатели!I5</f>
        <v>Первый год планового периода</v>
      </c>
      <c r="M4" s="380" t="s">
        <v>95</v>
      </c>
    </row>
    <row r="5" spans="1:17" s="50" customFormat="1" ht="36" customHeight="1" x14ac:dyDescent="0.2">
      <c r="A5" s="380" t="s">
        <v>96</v>
      </c>
      <c r="B5" s="380"/>
      <c r="C5" s="380"/>
      <c r="D5" s="380"/>
      <c r="E5" s="380"/>
      <c r="F5" s="380"/>
      <c r="G5" s="380"/>
      <c r="H5" s="49" t="s">
        <v>97</v>
      </c>
      <c r="I5" s="49" t="s">
        <v>98</v>
      </c>
      <c r="J5" s="49" t="s">
        <v>98</v>
      </c>
      <c r="K5" s="49" t="s">
        <v>98</v>
      </c>
      <c r="L5" s="260" t="s">
        <v>98</v>
      </c>
      <c r="M5" s="380"/>
    </row>
    <row r="6" spans="1:17" s="50" customFormat="1" ht="20.25" customHeight="1" x14ac:dyDescent="0.2">
      <c r="A6" s="380"/>
      <c r="B6" s="380"/>
      <c r="C6" s="380"/>
      <c r="D6" s="49" t="s">
        <v>99</v>
      </c>
      <c r="E6" s="49" t="s">
        <v>100</v>
      </c>
      <c r="F6" s="49" t="s">
        <v>101</v>
      </c>
      <c r="G6" s="49" t="s">
        <v>102</v>
      </c>
      <c r="H6" s="49">
        <v>2022</v>
      </c>
      <c r="I6" s="51">
        <v>2023</v>
      </c>
      <c r="J6" s="51">
        <v>2024</v>
      </c>
      <c r="K6" s="51">
        <v>2025</v>
      </c>
      <c r="L6" s="261">
        <v>2026</v>
      </c>
      <c r="M6" s="380"/>
    </row>
    <row r="7" spans="1:17" ht="48" customHeight="1" x14ac:dyDescent="0.25">
      <c r="A7" s="381" t="s">
        <v>103</v>
      </c>
      <c r="B7" s="381" t="s">
        <v>104</v>
      </c>
      <c r="C7" s="53" t="s">
        <v>105</v>
      </c>
      <c r="D7" s="13" t="s">
        <v>106</v>
      </c>
      <c r="E7" s="13" t="s">
        <v>106</v>
      </c>
      <c r="F7" s="13" t="s">
        <v>106</v>
      </c>
      <c r="G7" s="13" t="s">
        <v>106</v>
      </c>
      <c r="H7" s="54">
        <f>H11+H15+H18+H22</f>
        <v>323381.93000000005</v>
      </c>
      <c r="I7" s="54">
        <f>I11+I15+I18+I22</f>
        <v>340041.70000000019</v>
      </c>
      <c r="J7" s="54">
        <f>J11+J15+J18+J22</f>
        <v>348455.70000000007</v>
      </c>
      <c r="K7" s="54">
        <f>K11+K15+K18+K22</f>
        <v>340323.4</v>
      </c>
      <c r="L7" s="262">
        <f>L11+L15+L18+L22</f>
        <v>336731.00000000006</v>
      </c>
      <c r="M7" s="54">
        <f>SUM(H7:L7)</f>
        <v>1688933.7300000004</v>
      </c>
      <c r="N7" s="55" t="b">
        <f>M7='Ресурсное обеспечение'!J6</f>
        <v>1</v>
      </c>
      <c r="O7" s="56"/>
      <c r="P7" s="56"/>
    </row>
    <row r="8" spans="1:17" x14ac:dyDescent="0.25">
      <c r="A8" s="381"/>
      <c r="B8" s="381"/>
      <c r="C8" s="53" t="s">
        <v>107</v>
      </c>
      <c r="D8" s="57"/>
      <c r="E8" s="57"/>
      <c r="F8" s="57"/>
      <c r="G8" s="57"/>
      <c r="H8" s="54"/>
      <c r="I8" s="54"/>
      <c r="J8" s="54"/>
      <c r="K8" s="54"/>
      <c r="L8" s="262"/>
      <c r="M8" s="54">
        <f t="shared" ref="M8" si="0">SUM(I8:L8)</f>
        <v>0</v>
      </c>
      <c r="N8" s="55" t="b">
        <f>M8='Ресурсное обеспечение'!J7</f>
        <v>1</v>
      </c>
      <c r="O8" s="58">
        <f>I7-'Ресурсное обеспечение'!F6</f>
        <v>0</v>
      </c>
      <c r="P8" s="58">
        <f>J7-'Ресурсное обеспечение'!G6</f>
        <v>0</v>
      </c>
      <c r="Q8" s="58">
        <f>K7-'Ресурсное обеспечение'!H6</f>
        <v>0</v>
      </c>
    </row>
    <row r="9" spans="1:17" ht="43.5" customHeight="1" x14ac:dyDescent="0.25">
      <c r="A9" s="381"/>
      <c r="B9" s="381"/>
      <c r="C9" s="49" t="s">
        <v>108</v>
      </c>
      <c r="D9" s="11" t="s">
        <v>109</v>
      </c>
      <c r="E9" s="13" t="s">
        <v>106</v>
      </c>
      <c r="F9" s="13" t="s">
        <v>106</v>
      </c>
      <c r="G9" s="13" t="s">
        <v>106</v>
      </c>
      <c r="H9" s="54">
        <f>H13+H17+H20+H24</f>
        <v>320294.73000000004</v>
      </c>
      <c r="I9" s="54">
        <f>I13+I17+I20+I24</f>
        <v>329002.80000000016</v>
      </c>
      <c r="J9" s="54">
        <f>J13+J17+J20+J24</f>
        <v>333022.40000000002</v>
      </c>
      <c r="K9" s="54">
        <f>K13+K17+K20+K24</f>
        <v>327139.8</v>
      </c>
      <c r="L9" s="262">
        <f>L13+L17+L20+L24</f>
        <v>324163.90000000002</v>
      </c>
      <c r="M9" s="54">
        <f>SUM(H9:L9)</f>
        <v>1633623.6300000004</v>
      </c>
      <c r="N9" s="55"/>
    </row>
    <row r="10" spans="1:17" ht="43.5" customHeight="1" x14ac:dyDescent="0.25">
      <c r="A10" s="381"/>
      <c r="B10" s="381"/>
      <c r="C10" s="49" t="s">
        <v>110</v>
      </c>
      <c r="D10" s="11" t="s">
        <v>111</v>
      </c>
      <c r="E10" s="13" t="s">
        <v>106</v>
      </c>
      <c r="F10" s="13" t="s">
        <v>106</v>
      </c>
      <c r="G10" s="13" t="s">
        <v>106</v>
      </c>
      <c r="H10" s="54">
        <f>H14+H21</f>
        <v>3087.2</v>
      </c>
      <c r="I10" s="54">
        <f>I14+I21</f>
        <v>11038.9</v>
      </c>
      <c r="J10" s="54">
        <f>J14+J21</f>
        <v>15433.3</v>
      </c>
      <c r="K10" s="54">
        <f>K14+K21</f>
        <v>13183.6</v>
      </c>
      <c r="L10" s="262">
        <f>L14+L21</f>
        <v>12567.1</v>
      </c>
      <c r="M10" s="54">
        <f t="shared" ref="M10:M11" si="1">SUM(H10:L10)</f>
        <v>55310.1</v>
      </c>
      <c r="N10" s="55"/>
    </row>
    <row r="11" spans="1:17" ht="25.5" customHeight="1" x14ac:dyDescent="0.25">
      <c r="A11" s="382" t="s">
        <v>112</v>
      </c>
      <c r="B11" s="382" t="s">
        <v>113</v>
      </c>
      <c r="C11" s="53" t="s">
        <v>105</v>
      </c>
      <c r="D11" s="13" t="s">
        <v>106</v>
      </c>
      <c r="E11" s="13" t="s">
        <v>106</v>
      </c>
      <c r="F11" s="13" t="s">
        <v>106</v>
      </c>
      <c r="G11" s="13" t="s">
        <v>106</v>
      </c>
      <c r="H11" s="54">
        <f t="shared" ref="H11" si="2">H13+H14</f>
        <v>307408.83</v>
      </c>
      <c r="I11" s="54">
        <f>I13+I14</f>
        <v>314613.30000000016</v>
      </c>
      <c r="J11" s="54">
        <f>J13+J14</f>
        <v>318142.80000000005</v>
      </c>
      <c r="K11" s="54">
        <f>K13+K14</f>
        <v>312260.2</v>
      </c>
      <c r="L11" s="262">
        <f>L13+L14</f>
        <v>309284.30000000005</v>
      </c>
      <c r="M11" s="54">
        <f t="shared" si="1"/>
        <v>1561709.4300000002</v>
      </c>
      <c r="N11" s="55"/>
      <c r="O11" s="56"/>
    </row>
    <row r="12" spans="1:17" x14ac:dyDescent="0.25">
      <c r="A12" s="382"/>
      <c r="B12" s="382"/>
      <c r="C12" s="53" t="s">
        <v>107</v>
      </c>
      <c r="D12" s="57"/>
      <c r="E12" s="57"/>
      <c r="F12" s="57"/>
      <c r="G12" s="57"/>
      <c r="H12" s="54"/>
      <c r="I12" s="54"/>
      <c r="J12" s="54"/>
      <c r="K12" s="54"/>
      <c r="L12" s="262"/>
      <c r="M12" s="54">
        <f t="shared" ref="M12:M23" si="3">SUM(I12:L12)</f>
        <v>0</v>
      </c>
      <c r="N12" s="55"/>
      <c r="O12" s="56"/>
    </row>
    <row r="13" spans="1:17" ht="43.5" customHeight="1" x14ac:dyDescent="0.25">
      <c r="A13" s="382"/>
      <c r="B13" s="382"/>
      <c r="C13" s="49" t="s">
        <v>108</v>
      </c>
      <c r="D13" s="11" t="s">
        <v>109</v>
      </c>
      <c r="E13" s="13" t="s">
        <v>106</v>
      </c>
      <c r="F13" s="13" t="s">
        <v>106</v>
      </c>
      <c r="G13" s="13" t="s">
        <v>106</v>
      </c>
      <c r="H13" s="54">
        <f>'Мероприятия подпрограммы 1'!H82</f>
        <v>307408.83</v>
      </c>
      <c r="I13" s="54">
        <f>'Мероприятия подпрограммы 1'!J91</f>
        <v>314613.30000000016</v>
      </c>
      <c r="J13" s="54">
        <f>'Мероприятия подпрограммы 1'!K91</f>
        <v>318142.80000000005</v>
      </c>
      <c r="K13" s="54">
        <f>'Мероприятия подпрограммы 1'!L91</f>
        <v>312260.2</v>
      </c>
      <c r="L13" s="262">
        <f>'Мероприятия подпрограммы 1'!M91</f>
        <v>309284.30000000005</v>
      </c>
      <c r="M13" s="54">
        <f>SUM(H13:L13)</f>
        <v>1561709.4300000002</v>
      </c>
      <c r="N13" s="55"/>
      <c r="O13" s="56"/>
    </row>
    <row r="14" spans="1:17" ht="43.5" customHeight="1" x14ac:dyDescent="0.25">
      <c r="A14" s="382"/>
      <c r="B14" s="382"/>
      <c r="C14" s="49" t="s">
        <v>110</v>
      </c>
      <c r="D14" s="10" t="s">
        <v>111</v>
      </c>
      <c r="E14" s="13" t="s">
        <v>106</v>
      </c>
      <c r="F14" s="13" t="s">
        <v>106</v>
      </c>
      <c r="G14" s="13" t="s">
        <v>106</v>
      </c>
      <c r="H14" s="54">
        <f>'Мероприятия подпрограммы 1'!I92</f>
        <v>0</v>
      </c>
      <c r="I14" s="54">
        <f>'Мероприятия подпрограммы 1'!J92</f>
        <v>0</v>
      </c>
      <c r="J14" s="54"/>
      <c r="K14" s="54"/>
      <c r="L14" s="262"/>
      <c r="M14" s="54">
        <f t="shared" si="3"/>
        <v>0</v>
      </c>
      <c r="N14" s="55"/>
      <c r="O14" s="56"/>
    </row>
    <row r="15" spans="1:17" ht="25.5" customHeight="1" x14ac:dyDescent="0.25">
      <c r="A15" s="382" t="s">
        <v>114</v>
      </c>
      <c r="B15" s="382" t="s">
        <v>115</v>
      </c>
      <c r="C15" s="53" t="s">
        <v>105</v>
      </c>
      <c r="D15" s="13" t="s">
        <v>106</v>
      </c>
      <c r="E15" s="13" t="s">
        <v>106</v>
      </c>
      <c r="F15" s="13" t="s">
        <v>106</v>
      </c>
      <c r="G15" s="13" t="s">
        <v>106</v>
      </c>
      <c r="H15" s="54">
        <f>H17</f>
        <v>131.4</v>
      </c>
      <c r="I15" s="54">
        <f>I17</f>
        <v>189.4</v>
      </c>
      <c r="J15" s="54">
        <f>J17</f>
        <v>210</v>
      </c>
      <c r="K15" s="54">
        <f>K17</f>
        <v>210</v>
      </c>
      <c r="L15" s="262">
        <f>L17</f>
        <v>210</v>
      </c>
      <c r="M15" s="54">
        <f>SUM(H15:L15)</f>
        <v>950.8</v>
      </c>
      <c r="N15" s="55"/>
      <c r="O15" s="56"/>
    </row>
    <row r="16" spans="1:17" x14ac:dyDescent="0.25">
      <c r="A16" s="382"/>
      <c r="B16" s="382"/>
      <c r="C16" s="53" t="s">
        <v>107</v>
      </c>
      <c r="D16" s="57"/>
      <c r="E16" s="57"/>
      <c r="F16" s="57"/>
      <c r="G16" s="57"/>
      <c r="H16" s="54"/>
      <c r="I16" s="54"/>
      <c r="J16" s="54"/>
      <c r="K16" s="54"/>
      <c r="L16" s="262"/>
      <c r="M16" s="54">
        <f t="shared" si="3"/>
        <v>0</v>
      </c>
      <c r="N16" s="55"/>
      <c r="O16" s="56"/>
    </row>
    <row r="17" spans="1:15" ht="45" customHeight="1" x14ac:dyDescent="0.25">
      <c r="A17" s="382"/>
      <c r="B17" s="382"/>
      <c r="C17" s="49" t="s">
        <v>108</v>
      </c>
      <c r="D17" s="11" t="s">
        <v>109</v>
      </c>
      <c r="E17" s="13" t="s">
        <v>106</v>
      </c>
      <c r="F17" s="13" t="s">
        <v>106</v>
      </c>
      <c r="G17" s="13" t="s">
        <v>106</v>
      </c>
      <c r="H17" s="54">
        <f>'!!!Мероприятия подпрограммы 2'!H14</f>
        <v>131.4</v>
      </c>
      <c r="I17" s="54">
        <f>'!!!Мероприятия подпрограммы 2'!J14</f>
        <v>189.4</v>
      </c>
      <c r="J17" s="54">
        <f>'!!!Мероприятия подпрограммы 2'!K14</f>
        <v>210</v>
      </c>
      <c r="K17" s="54">
        <f>'!!!Мероприятия подпрограммы 2'!L14</f>
        <v>210</v>
      </c>
      <c r="L17" s="262">
        <f>'!!!Мероприятия подпрограммы 2'!M14</f>
        <v>210</v>
      </c>
      <c r="M17" s="54">
        <f>SUM(H17:L17)</f>
        <v>950.8</v>
      </c>
      <c r="N17" s="55"/>
      <c r="O17" s="56"/>
    </row>
    <row r="18" spans="1:15" ht="25.5" customHeight="1" x14ac:dyDescent="0.25">
      <c r="A18" s="382" t="s">
        <v>116</v>
      </c>
      <c r="B18" s="382" t="s">
        <v>117</v>
      </c>
      <c r="C18" s="53" t="s">
        <v>105</v>
      </c>
      <c r="D18" s="13" t="s">
        <v>106</v>
      </c>
      <c r="E18" s="13" t="s">
        <v>106</v>
      </c>
      <c r="F18" s="13" t="s">
        <v>106</v>
      </c>
      <c r="G18" s="13" t="s">
        <v>106</v>
      </c>
      <c r="H18" s="54">
        <f>SUM(H20:H21)</f>
        <v>5064.2999999999993</v>
      </c>
      <c r="I18" s="193">
        <f>SUM(I20:I21)</f>
        <v>13207.9</v>
      </c>
      <c r="J18" s="54">
        <f>SUM(J20:J21)</f>
        <v>17670.899999999998</v>
      </c>
      <c r="K18" s="54">
        <f>SUM(K20:K21)</f>
        <v>15421.2</v>
      </c>
      <c r="L18" s="262">
        <f>SUM(L20:L21)</f>
        <v>14804.7</v>
      </c>
      <c r="M18" s="54">
        <f>SUM(H18:L18)</f>
        <v>66168.999999999985</v>
      </c>
      <c r="N18" s="55"/>
      <c r="O18" s="56"/>
    </row>
    <row r="19" spans="1:15" x14ac:dyDescent="0.25">
      <c r="A19" s="382"/>
      <c r="B19" s="382"/>
      <c r="C19" s="53" t="s">
        <v>107</v>
      </c>
      <c r="D19" s="57"/>
      <c r="E19" s="57"/>
      <c r="F19" s="57"/>
      <c r="G19" s="57"/>
      <c r="H19" s="54"/>
      <c r="I19" s="54"/>
      <c r="J19" s="54"/>
      <c r="K19" s="54"/>
      <c r="L19" s="262"/>
      <c r="M19" s="54">
        <f t="shared" si="3"/>
        <v>0</v>
      </c>
      <c r="N19" s="55"/>
      <c r="O19" s="56"/>
    </row>
    <row r="20" spans="1:15" ht="39.75" customHeight="1" x14ac:dyDescent="0.25">
      <c r="A20" s="382"/>
      <c r="B20" s="382"/>
      <c r="C20" s="49" t="s">
        <v>108</v>
      </c>
      <c r="D20" s="13">
        <v>137</v>
      </c>
      <c r="E20" s="13" t="s">
        <v>106</v>
      </c>
      <c r="F20" s="13" t="s">
        <v>106</v>
      </c>
      <c r="G20" s="13" t="s">
        <v>106</v>
      </c>
      <c r="H20" s="54">
        <f>'!!!Мероприятия подпрограммы 3'!H26</f>
        <v>1977.1</v>
      </c>
      <c r="I20" s="54">
        <f>'!!!Мероприятия подпрограммы 3'!I26</f>
        <v>2169</v>
      </c>
      <c r="J20" s="54">
        <f>'!!!Мероприятия подпрограммы 3'!J26</f>
        <v>2237.6</v>
      </c>
      <c r="K20" s="54">
        <f>'!!!Мероприятия подпрограммы 3'!K26</f>
        <v>2237.6</v>
      </c>
      <c r="L20" s="262">
        <f>'!!!Мероприятия подпрограммы 3'!L26</f>
        <v>2237.6</v>
      </c>
      <c r="M20" s="54">
        <f>SUM(H20:L20)</f>
        <v>10858.900000000001</v>
      </c>
      <c r="N20" s="55"/>
      <c r="O20" s="56"/>
    </row>
    <row r="21" spans="1:15" ht="39.75" customHeight="1" x14ac:dyDescent="0.25">
      <c r="A21" s="382"/>
      <c r="B21" s="382"/>
      <c r="C21" s="49" t="s">
        <v>110</v>
      </c>
      <c r="D21" s="11" t="s">
        <v>111</v>
      </c>
      <c r="E21" s="13" t="s">
        <v>106</v>
      </c>
      <c r="F21" s="13" t="s">
        <v>106</v>
      </c>
      <c r="G21" s="13" t="s">
        <v>106</v>
      </c>
      <c r="H21" s="54">
        <f>'!!!Мероприятия подпрограммы 3'!H27</f>
        <v>3087.2</v>
      </c>
      <c r="I21" s="54">
        <f>'!!!Мероприятия подпрограммы 3'!I27</f>
        <v>11038.9</v>
      </c>
      <c r="J21" s="54">
        <f>'!!!Мероприятия подпрограммы 3'!J27</f>
        <v>15433.3</v>
      </c>
      <c r="K21" s="54">
        <f>'!!!Мероприятия подпрограммы 3'!K27</f>
        <v>13183.6</v>
      </c>
      <c r="L21" s="262">
        <f>'!!!Мероприятия подпрограммы 3'!L27</f>
        <v>12567.1</v>
      </c>
      <c r="M21" s="54">
        <f t="shared" ref="M21:M22" si="4">SUM(H21:L21)</f>
        <v>55310.1</v>
      </c>
      <c r="N21" s="55"/>
      <c r="O21" s="56"/>
    </row>
    <row r="22" spans="1:15" ht="25.5" customHeight="1" x14ac:dyDescent="0.25">
      <c r="A22" s="382" t="s">
        <v>118</v>
      </c>
      <c r="B22" s="382" t="s">
        <v>119</v>
      </c>
      <c r="C22" s="53" t="s">
        <v>105</v>
      </c>
      <c r="D22" s="13" t="s">
        <v>106</v>
      </c>
      <c r="E22" s="13" t="s">
        <v>106</v>
      </c>
      <c r="F22" s="13" t="s">
        <v>106</v>
      </c>
      <c r="G22" s="13" t="s">
        <v>106</v>
      </c>
      <c r="H22" s="54">
        <f>'!!!Мероприятия подпрограммы 4'!H15</f>
        <v>10777.4</v>
      </c>
      <c r="I22" s="54">
        <f>'!!!Мероприятия подпрограммы 4'!I15</f>
        <v>12031.1</v>
      </c>
      <c r="J22" s="54">
        <f>'!!!Мероприятия подпрограммы 4'!J15</f>
        <v>12432</v>
      </c>
      <c r="K22" s="54">
        <f>'!!!Мероприятия подпрограммы 4'!K15</f>
        <v>12432</v>
      </c>
      <c r="L22" s="262">
        <f>'!!!Мероприятия подпрограммы 4'!L15</f>
        <v>12432</v>
      </c>
      <c r="M22" s="54">
        <f t="shared" si="4"/>
        <v>60104.5</v>
      </c>
      <c r="N22" s="55"/>
      <c r="O22" s="56"/>
    </row>
    <row r="23" spans="1:15" x14ac:dyDescent="0.25">
      <c r="A23" s="382"/>
      <c r="B23" s="382"/>
      <c r="C23" s="53" t="s">
        <v>107</v>
      </c>
      <c r="D23" s="57"/>
      <c r="E23" s="57"/>
      <c r="F23" s="57"/>
      <c r="G23" s="57"/>
      <c r="H23" s="54"/>
      <c r="I23" s="54"/>
      <c r="J23" s="54"/>
      <c r="K23" s="54"/>
      <c r="L23" s="262"/>
      <c r="M23" s="54">
        <f t="shared" si="3"/>
        <v>0</v>
      </c>
      <c r="N23" s="55"/>
    </row>
    <row r="24" spans="1:15" ht="43.5" customHeight="1" x14ac:dyDescent="0.25">
      <c r="A24" s="382"/>
      <c r="B24" s="382"/>
      <c r="C24" s="49" t="s">
        <v>120</v>
      </c>
      <c r="D24" s="11" t="s">
        <v>109</v>
      </c>
      <c r="E24" s="13" t="s">
        <v>106</v>
      </c>
      <c r="F24" s="13" t="s">
        <v>106</v>
      </c>
      <c r="G24" s="13" t="s">
        <v>106</v>
      </c>
      <c r="H24" s="54">
        <f>'!!!Мероприятия подпрограммы 4'!H15</f>
        <v>10777.4</v>
      </c>
      <c r="I24" s="54">
        <f>'!!!Мероприятия подпрограммы 4'!I15</f>
        <v>12031.1</v>
      </c>
      <c r="J24" s="54">
        <f>'!!!Мероприятия подпрограммы 4'!J15</f>
        <v>12432</v>
      </c>
      <c r="K24" s="54">
        <f>'!!!Мероприятия подпрограммы 4'!K15</f>
        <v>12432</v>
      </c>
      <c r="L24" s="262">
        <f>'!!!Мероприятия подпрограммы 4'!L15</f>
        <v>12432</v>
      </c>
      <c r="M24" s="54">
        <f>SUM(H24:L24)</f>
        <v>60104.5</v>
      </c>
      <c r="N24" s="55"/>
    </row>
    <row r="25" spans="1:15" ht="30.75" customHeight="1" x14ac:dyDescent="0.25">
      <c r="A25" s="2" t="s">
        <v>87</v>
      </c>
      <c r="C25" s="45"/>
      <c r="D25" s="383"/>
      <c r="E25" s="383"/>
      <c r="F25" s="383"/>
      <c r="G25" s="383"/>
    </row>
    <row r="26" spans="1:15" ht="18.75" customHeight="1" x14ac:dyDescent="0.25"/>
  </sheetData>
  <mergeCells count="18">
    <mergeCell ref="A18:A21"/>
    <mergeCell ref="B18:B21"/>
    <mergeCell ref="A22:A24"/>
    <mergeCell ref="B22:B24"/>
    <mergeCell ref="D25:G25"/>
    <mergeCell ref="A7:A10"/>
    <mergeCell ref="B7:B10"/>
    <mergeCell ref="A11:A14"/>
    <mergeCell ref="B11:B14"/>
    <mergeCell ref="A15:A17"/>
    <mergeCell ref="B15:B17"/>
    <mergeCell ref="I1:M1"/>
    <mergeCell ref="A2:M2"/>
    <mergeCell ref="B4:B6"/>
    <mergeCell ref="C4:C6"/>
    <mergeCell ref="D4:G5"/>
    <mergeCell ref="M4:M6"/>
    <mergeCell ref="A5:A6"/>
  </mergeCells>
  <printOptions gridLines="1"/>
  <pageMargins left="0.51181102362204722" right="0.11811023622047245" top="0.31496062992125984" bottom="0.35433070866141736" header="0.51181102362204722" footer="0.51181102362204722"/>
  <pageSetup paperSize="9" scale="64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IW146"/>
  <sheetViews>
    <sheetView view="pageBreakPreview" zoomScale="60" zoomScaleNormal="70" workbookViewId="0">
      <selection activeCell="D5" sqref="D5"/>
    </sheetView>
  </sheetViews>
  <sheetFormatPr defaultColWidth="9.140625" defaultRowHeight="15" x14ac:dyDescent="0.2"/>
  <cols>
    <col min="1" max="1" width="24.5703125" style="59" customWidth="1"/>
    <col min="2" max="2" width="55.5703125" style="59" customWidth="1"/>
    <col min="3" max="3" width="40" style="59" customWidth="1"/>
    <col min="4" max="4" width="16.28515625" style="59" customWidth="1"/>
    <col min="5" max="5" width="16" style="59" hidden="1" customWidth="1"/>
    <col min="6" max="8" width="16" style="59" customWidth="1"/>
    <col min="9" max="9" width="16" style="267" customWidth="1"/>
    <col min="10" max="10" width="16" style="59" customWidth="1"/>
    <col min="11" max="11" width="18.7109375" style="59" customWidth="1"/>
    <col min="12" max="257" width="9.140625" style="59"/>
  </cols>
  <sheetData>
    <row r="1" spans="1:12" ht="55.5" customHeight="1" x14ac:dyDescent="0.25">
      <c r="C1" s="2"/>
      <c r="D1" s="2"/>
      <c r="E1" s="46"/>
      <c r="F1" s="378" t="s">
        <v>121</v>
      </c>
      <c r="G1" s="378"/>
      <c r="H1" s="378"/>
      <c r="I1" s="378"/>
      <c r="J1" s="378"/>
    </row>
    <row r="2" spans="1:12" ht="49.5" customHeight="1" x14ac:dyDescent="0.2">
      <c r="A2" s="384" t="s">
        <v>122</v>
      </c>
      <c r="B2" s="384"/>
      <c r="C2" s="384"/>
      <c r="D2" s="384"/>
      <c r="E2" s="384"/>
      <c r="F2" s="384"/>
      <c r="G2" s="384"/>
      <c r="H2" s="384"/>
      <c r="I2" s="384"/>
      <c r="J2" s="384"/>
    </row>
    <row r="3" spans="1:12" s="59" customFormat="1" ht="16.5" customHeight="1" x14ac:dyDescent="0.2">
      <c r="A3" s="48"/>
      <c r="B3" s="48"/>
      <c r="C3" s="48"/>
      <c r="D3" s="48"/>
      <c r="E3" s="48"/>
      <c r="F3" s="48"/>
      <c r="G3" s="48"/>
      <c r="H3" s="48"/>
      <c r="I3" s="259"/>
      <c r="J3" s="48" t="s">
        <v>90</v>
      </c>
    </row>
    <row r="4" spans="1:12" ht="57" customHeight="1" x14ac:dyDescent="0.2">
      <c r="A4" s="385" t="s">
        <v>123</v>
      </c>
      <c r="B4" s="385" t="s">
        <v>124</v>
      </c>
      <c r="C4" s="386" t="s">
        <v>125</v>
      </c>
      <c r="D4" s="9" t="str">
        <f>'Распределение расходов'!H4</f>
        <v>год предшедствующий отчетному</v>
      </c>
      <c r="E4" s="9" t="s">
        <v>7</v>
      </c>
      <c r="F4" s="9" t="str">
        <f>'Распределение расходов'!I4</f>
        <v>Отчетный финансовый год</v>
      </c>
      <c r="G4" s="297" t="str">
        <f>'Распределение расходов'!J4</f>
        <v>Текущий финансовый год</v>
      </c>
      <c r="H4" s="297" t="str">
        <f>'Распределение расходов'!K4</f>
        <v>Очередной финансовый год</v>
      </c>
      <c r="I4" s="297" t="str">
        <f>'Распределение расходов'!L4</f>
        <v>Первый год планового периода</v>
      </c>
      <c r="J4" s="385" t="s">
        <v>95</v>
      </c>
    </row>
    <row r="5" spans="1:12" ht="36" customHeight="1" x14ac:dyDescent="0.2">
      <c r="A5" s="385"/>
      <c r="B5" s="385"/>
      <c r="C5" s="386"/>
      <c r="D5" s="60">
        <v>2022</v>
      </c>
      <c r="E5" s="60">
        <v>2023</v>
      </c>
      <c r="F5" s="60">
        <v>2023</v>
      </c>
      <c r="G5" s="60">
        <v>2024</v>
      </c>
      <c r="H5" s="60">
        <v>2025</v>
      </c>
      <c r="I5" s="263">
        <v>2026</v>
      </c>
      <c r="J5" s="385"/>
    </row>
    <row r="6" spans="1:12" ht="15.75" customHeight="1" x14ac:dyDescent="0.2">
      <c r="A6" s="385" t="s">
        <v>126</v>
      </c>
      <c r="B6" s="385" t="s">
        <v>127</v>
      </c>
      <c r="C6" s="61" t="s">
        <v>128</v>
      </c>
      <c r="D6" s="62">
        <f t="shared" ref="D6:E6" si="0">D9+D11+D8</f>
        <v>323381.93</v>
      </c>
      <c r="E6" s="62">
        <f t="shared" si="0"/>
        <v>15841.7</v>
      </c>
      <c r="F6" s="62">
        <f>F9+F11+F8</f>
        <v>340041.70000000024</v>
      </c>
      <c r="G6" s="62">
        <f>G9+G11+G8</f>
        <v>348455.7</v>
      </c>
      <c r="H6" s="62">
        <f>H9+H11+H8</f>
        <v>340323.4</v>
      </c>
      <c r="I6" s="264">
        <f>I9+I11+I8</f>
        <v>336731.00000000006</v>
      </c>
      <c r="J6" s="62">
        <f>F6+G6+H6+I6+D6</f>
        <v>1688933.7300000002</v>
      </c>
      <c r="K6" s="63" t="b">
        <f>J6='Распределение расходов'!M7</f>
        <v>1</v>
      </c>
      <c r="L6" s="170"/>
    </row>
    <row r="7" spans="1:12" ht="15.75" x14ac:dyDescent="0.25">
      <c r="A7" s="385"/>
      <c r="B7" s="385"/>
      <c r="C7" s="20" t="s">
        <v>129</v>
      </c>
      <c r="D7" s="64"/>
      <c r="E7" s="64"/>
      <c r="F7" s="64"/>
      <c r="G7" s="64"/>
      <c r="H7" s="64"/>
      <c r="I7" s="265"/>
      <c r="J7" s="62">
        <f t="shared" ref="J7:J40" si="1">F7+G7+H7+I7+D7</f>
        <v>0</v>
      </c>
      <c r="K7" s="63"/>
    </row>
    <row r="8" spans="1:12" ht="15.75" customHeight="1" x14ac:dyDescent="0.2">
      <c r="A8" s="385"/>
      <c r="B8" s="385"/>
      <c r="C8" s="65" t="s">
        <v>130</v>
      </c>
      <c r="D8" s="62">
        <f t="shared" ref="D8:E8" si="2">D29+D15</f>
        <v>16628</v>
      </c>
      <c r="E8" s="62">
        <f t="shared" si="2"/>
        <v>0</v>
      </c>
      <c r="F8" s="62">
        <f>F29+F15</f>
        <v>13811.699999999999</v>
      </c>
      <c r="G8" s="62">
        <f>G29+G15</f>
        <v>3004.7</v>
      </c>
      <c r="H8" s="62">
        <f>H29+H15</f>
        <v>3044.6</v>
      </c>
      <c r="I8" s="264">
        <f>I29+I15</f>
        <v>933.8</v>
      </c>
      <c r="J8" s="62">
        <f t="shared" si="1"/>
        <v>37422.799999999996</v>
      </c>
      <c r="K8" s="63"/>
    </row>
    <row r="9" spans="1:12" ht="15.75" x14ac:dyDescent="0.2">
      <c r="A9" s="385"/>
      <c r="B9" s="385"/>
      <c r="C9" s="65" t="s">
        <v>131</v>
      </c>
      <c r="D9" s="62">
        <f t="shared" ref="D9:E9" si="3">D16+D23+D30+D37</f>
        <v>211136.5</v>
      </c>
      <c r="E9" s="62">
        <f t="shared" si="3"/>
        <v>5513.8</v>
      </c>
      <c r="F9" s="62">
        <f>F16+F23+F30+F37</f>
        <v>219383.30000000028</v>
      </c>
      <c r="G9" s="62">
        <f>G16+G23+G30+G37</f>
        <v>222216.30000000005</v>
      </c>
      <c r="H9" s="62">
        <f>H16+H23+H30+H37</f>
        <v>220248.10000000003</v>
      </c>
      <c r="I9" s="264">
        <f>I16+I23+I30+I37</f>
        <v>218769.40000000008</v>
      </c>
      <c r="J9" s="62">
        <f t="shared" si="1"/>
        <v>1091753.6000000006</v>
      </c>
      <c r="K9" s="63"/>
    </row>
    <row r="10" spans="1:12" ht="15" customHeight="1" x14ac:dyDescent="0.2">
      <c r="A10" s="385"/>
      <c r="B10" s="385"/>
      <c r="C10" s="65" t="s">
        <v>132</v>
      </c>
      <c r="D10" s="62"/>
      <c r="E10" s="62"/>
      <c r="F10" s="62"/>
      <c r="G10" s="62"/>
      <c r="H10" s="62"/>
      <c r="I10" s="264"/>
      <c r="J10" s="62">
        <f t="shared" si="1"/>
        <v>0</v>
      </c>
      <c r="K10" s="63"/>
    </row>
    <row r="11" spans="1:12" ht="15.75" x14ac:dyDescent="0.2">
      <c r="A11" s="385"/>
      <c r="B11" s="385"/>
      <c r="C11" s="65" t="s">
        <v>133</v>
      </c>
      <c r="D11" s="62">
        <f t="shared" ref="D11:E11" si="4">D25+D32+D39+D18</f>
        <v>95617.430000000008</v>
      </c>
      <c r="E11" s="62">
        <f t="shared" si="4"/>
        <v>10327.9</v>
      </c>
      <c r="F11" s="62">
        <f>F25+F32+F39+F18</f>
        <v>106846.69999999995</v>
      </c>
      <c r="G11" s="62">
        <f>G25+G32+G39+G18</f>
        <v>123234.69999999998</v>
      </c>
      <c r="H11" s="62">
        <f>H25+H32+H39+H18</f>
        <v>117030.69999999998</v>
      </c>
      <c r="I11" s="264">
        <f>I25+I32+I39+I18</f>
        <v>117027.79999999999</v>
      </c>
      <c r="J11" s="62">
        <f t="shared" si="1"/>
        <v>559757.32999999996</v>
      </c>
      <c r="K11" s="63"/>
    </row>
    <row r="12" spans="1:12" ht="15.75" x14ac:dyDescent="0.2">
      <c r="A12" s="385"/>
      <c r="B12" s="385"/>
      <c r="C12" s="65" t="s">
        <v>134</v>
      </c>
      <c r="D12" s="62"/>
      <c r="E12" s="62"/>
      <c r="F12" s="62"/>
      <c r="G12" s="62"/>
      <c r="H12" s="62"/>
      <c r="I12" s="264"/>
      <c r="J12" s="62">
        <f t="shared" si="1"/>
        <v>0</v>
      </c>
      <c r="K12" s="63"/>
    </row>
    <row r="13" spans="1:12" ht="15.75" customHeight="1" x14ac:dyDescent="0.2">
      <c r="A13" s="385" t="s">
        <v>135</v>
      </c>
      <c r="B13" s="385" t="s">
        <v>136</v>
      </c>
      <c r="C13" s="61" t="s">
        <v>128</v>
      </c>
      <c r="D13" s="62">
        <f t="shared" ref="D13:E13" si="5">SUM(D14:D18)</f>
        <v>307408.83</v>
      </c>
      <c r="E13" s="62">
        <f t="shared" si="5"/>
        <v>0</v>
      </c>
      <c r="F13" s="62">
        <f>SUM(F14:F18)</f>
        <v>314613.30000000022</v>
      </c>
      <c r="G13" s="62">
        <f>SUM(G14:G18)</f>
        <v>318142.80000000005</v>
      </c>
      <c r="H13" s="62">
        <f>SUM(H14:H18)</f>
        <v>312260.2</v>
      </c>
      <c r="I13" s="264">
        <f>SUM(I14:I18)</f>
        <v>309284.30000000005</v>
      </c>
      <c r="J13" s="62">
        <f t="shared" si="1"/>
        <v>1561709.4300000004</v>
      </c>
      <c r="K13" s="63"/>
    </row>
    <row r="14" spans="1:12" ht="15.75" x14ac:dyDescent="0.25">
      <c r="A14" s="385"/>
      <c r="B14" s="385"/>
      <c r="C14" s="20" t="s">
        <v>129</v>
      </c>
      <c r="D14" s="64"/>
      <c r="E14" s="64"/>
      <c r="F14" s="64"/>
      <c r="G14" s="64"/>
      <c r="H14" s="64"/>
      <c r="I14" s="265"/>
      <c r="J14" s="62">
        <f t="shared" si="1"/>
        <v>0</v>
      </c>
      <c r="K14" s="63"/>
    </row>
    <row r="15" spans="1:12" ht="15.75" x14ac:dyDescent="0.2">
      <c r="A15" s="385"/>
      <c r="B15" s="385"/>
      <c r="C15" s="65" t="s">
        <v>130</v>
      </c>
      <c r="D15" s="62">
        <f>'Мероприятия подпрограммы 1'!H84</f>
        <v>16628</v>
      </c>
      <c r="E15" s="62">
        <f>'Мероприятия подпрограммы 1'!I84</f>
        <v>0</v>
      </c>
      <c r="F15" s="62">
        <f>'Мероприятия подпрограммы 1'!J84</f>
        <v>13811.699999999999</v>
      </c>
      <c r="G15" s="62">
        <f>'Мероприятия подпрограммы 1'!K84</f>
        <v>3004.7</v>
      </c>
      <c r="H15" s="62">
        <f>'Мероприятия подпрограммы 1'!L84</f>
        <v>3044.6</v>
      </c>
      <c r="I15" s="264">
        <f>'Мероприятия подпрограммы 1'!M84</f>
        <v>933.8</v>
      </c>
      <c r="J15" s="62">
        <f t="shared" si="1"/>
        <v>37422.799999999996</v>
      </c>
      <c r="K15" s="63"/>
    </row>
    <row r="16" spans="1:12" ht="15.75" x14ac:dyDescent="0.2">
      <c r="A16" s="385"/>
      <c r="B16" s="385"/>
      <c r="C16" s="65" t="s">
        <v>131</v>
      </c>
      <c r="D16" s="62">
        <f>'Мероприятия подпрограммы 1'!H85</f>
        <v>205622.7</v>
      </c>
      <c r="E16" s="62">
        <f>'Мероприятия подпрограммы 1'!I85</f>
        <v>0</v>
      </c>
      <c r="F16" s="62">
        <f>'Мероприятия подпрограммы 1'!J85</f>
        <v>206074.60000000027</v>
      </c>
      <c r="G16" s="62">
        <f>'Мероприятия подпрограммы 1'!K85</f>
        <v>206895.40000000005</v>
      </c>
      <c r="H16" s="62">
        <f>'Мероприятия подпрограммы 1'!L85</f>
        <v>204976.90000000002</v>
      </c>
      <c r="I16" s="264">
        <f>'Мероприятия подпрограммы 1'!M85</f>
        <v>204114.70000000007</v>
      </c>
      <c r="J16" s="62">
        <f t="shared" si="1"/>
        <v>1027684.3000000005</v>
      </c>
      <c r="K16" s="63"/>
    </row>
    <row r="17" spans="1:11" ht="15.75" x14ac:dyDescent="0.2">
      <c r="A17" s="385"/>
      <c r="B17" s="385"/>
      <c r="C17" s="66" t="s">
        <v>137</v>
      </c>
      <c r="D17" s="62"/>
      <c r="E17" s="62"/>
      <c r="F17" s="62"/>
      <c r="G17" s="62"/>
      <c r="H17" s="62"/>
      <c r="I17" s="264"/>
      <c r="J17" s="62">
        <f t="shared" si="1"/>
        <v>0</v>
      </c>
      <c r="K17" s="63"/>
    </row>
    <row r="18" spans="1:11" ht="15.75" x14ac:dyDescent="0.2">
      <c r="A18" s="385"/>
      <c r="B18" s="385"/>
      <c r="C18" s="65" t="s">
        <v>133</v>
      </c>
      <c r="D18" s="62">
        <f>'Мероприятия подпрограммы 1'!H86</f>
        <v>85158.13</v>
      </c>
      <c r="E18" s="62">
        <f>'Мероприятия подпрограммы 1'!I86</f>
        <v>0</v>
      </c>
      <c r="F18" s="62">
        <f>'Мероприятия подпрограммы 1'!J86</f>
        <v>94726.999999999956</v>
      </c>
      <c r="G18" s="62">
        <f>'Мероприятия подпрограммы 1'!K86</f>
        <v>108242.69999999998</v>
      </c>
      <c r="H18" s="62">
        <f>'Мероприятия подпрограммы 1'!L86</f>
        <v>104238.69999999998</v>
      </c>
      <c r="I18" s="264">
        <f>'Мероприятия подпрограммы 1'!M86</f>
        <v>104235.79999999999</v>
      </c>
      <c r="J18" s="62">
        <f t="shared" si="1"/>
        <v>496602.3299999999</v>
      </c>
      <c r="K18" s="63"/>
    </row>
    <row r="19" spans="1:11" ht="15.75" x14ac:dyDescent="0.25">
      <c r="A19" s="385"/>
      <c r="B19" s="385"/>
      <c r="C19" s="65" t="s">
        <v>134</v>
      </c>
      <c r="D19" s="64"/>
      <c r="E19" s="64"/>
      <c r="F19" s="64"/>
      <c r="G19" s="64"/>
      <c r="H19" s="64"/>
      <c r="I19" s="265"/>
      <c r="J19" s="62">
        <f t="shared" si="1"/>
        <v>0</v>
      </c>
      <c r="K19" s="63"/>
    </row>
    <row r="20" spans="1:11" ht="15.75" customHeight="1" x14ac:dyDescent="0.2">
      <c r="A20" s="385" t="s">
        <v>114</v>
      </c>
      <c r="B20" s="385" t="s">
        <v>115</v>
      </c>
      <c r="C20" s="61" t="s">
        <v>128</v>
      </c>
      <c r="D20" s="62">
        <f t="shared" ref="D20:E20" si="6">SUM(D21:D26)</f>
        <v>131.4</v>
      </c>
      <c r="E20" s="62">
        <f t="shared" si="6"/>
        <v>0</v>
      </c>
      <c r="F20" s="62">
        <f>SUM(F21:F26)</f>
        <v>189.4</v>
      </c>
      <c r="G20" s="62">
        <f>SUM(G21:G26)</f>
        <v>210</v>
      </c>
      <c r="H20" s="62">
        <f>SUM(H21:H26)</f>
        <v>210</v>
      </c>
      <c r="I20" s="264">
        <f>SUM(I21:I26)</f>
        <v>210</v>
      </c>
      <c r="J20" s="62">
        <f t="shared" si="1"/>
        <v>950.8</v>
      </c>
      <c r="K20" s="63"/>
    </row>
    <row r="21" spans="1:11" ht="15.75" x14ac:dyDescent="0.25">
      <c r="A21" s="385"/>
      <c r="B21" s="385"/>
      <c r="C21" s="20" t="s">
        <v>129</v>
      </c>
      <c r="D21" s="64"/>
      <c r="E21" s="64"/>
      <c r="F21" s="64"/>
      <c r="G21" s="64"/>
      <c r="H21" s="64"/>
      <c r="I21" s="265"/>
      <c r="J21" s="62">
        <f t="shared" si="1"/>
        <v>0</v>
      </c>
      <c r="K21" s="63"/>
    </row>
    <row r="22" spans="1:11" ht="15.75" x14ac:dyDescent="0.25">
      <c r="A22" s="385"/>
      <c r="B22" s="385"/>
      <c r="C22" s="65" t="s">
        <v>130</v>
      </c>
      <c r="D22" s="64"/>
      <c r="E22" s="64"/>
      <c r="F22" s="64"/>
      <c r="G22" s="64"/>
      <c r="H22" s="64"/>
      <c r="I22" s="265"/>
      <c r="J22" s="62">
        <f t="shared" si="1"/>
        <v>0</v>
      </c>
      <c r="K22" s="63"/>
    </row>
    <row r="23" spans="1:11" ht="15.75" x14ac:dyDescent="0.2">
      <c r="A23" s="385"/>
      <c r="B23" s="385"/>
      <c r="C23" s="65" t="s">
        <v>131</v>
      </c>
      <c r="D23" s="62"/>
      <c r="E23" s="62"/>
      <c r="F23" s="62"/>
      <c r="G23" s="62"/>
      <c r="H23" s="62"/>
      <c r="I23" s="264"/>
      <c r="J23" s="62">
        <f t="shared" si="1"/>
        <v>0</v>
      </c>
      <c r="K23" s="63"/>
    </row>
    <row r="24" spans="1:11" ht="15.75" x14ac:dyDescent="0.25">
      <c r="A24" s="385"/>
      <c r="B24" s="385"/>
      <c r="C24" s="65" t="s">
        <v>138</v>
      </c>
      <c r="D24" s="64"/>
      <c r="E24" s="64"/>
      <c r="F24" s="64"/>
      <c r="G24" s="64"/>
      <c r="H24" s="64"/>
      <c r="I24" s="265"/>
      <c r="J24" s="62">
        <f t="shared" si="1"/>
        <v>0</v>
      </c>
      <c r="K24" s="63"/>
    </row>
    <row r="25" spans="1:11" ht="15.75" x14ac:dyDescent="0.2">
      <c r="A25" s="385"/>
      <c r="B25" s="385"/>
      <c r="C25" s="65" t="s">
        <v>133</v>
      </c>
      <c r="D25" s="62">
        <f>'!!!Мероприятия подпрограммы 2'!H14</f>
        <v>131.4</v>
      </c>
      <c r="E25" s="62">
        <f>'!!!Мероприятия подпрограммы 2'!I14</f>
        <v>0</v>
      </c>
      <c r="F25" s="62">
        <f>'!!!Мероприятия подпрограммы 2'!J14</f>
        <v>189.4</v>
      </c>
      <c r="G25" s="62">
        <f>'!!!Мероприятия подпрограммы 2'!K14</f>
        <v>210</v>
      </c>
      <c r="H25" s="62">
        <f>'!!!Мероприятия подпрограммы 2'!L14</f>
        <v>210</v>
      </c>
      <c r="I25" s="264">
        <f>'!!!Мероприятия подпрограммы 2'!M14</f>
        <v>210</v>
      </c>
      <c r="J25" s="62">
        <f t="shared" si="1"/>
        <v>950.8</v>
      </c>
      <c r="K25" s="63"/>
    </row>
    <row r="26" spans="1:11" ht="15.75" x14ac:dyDescent="0.25">
      <c r="A26" s="385"/>
      <c r="B26" s="385"/>
      <c r="C26" s="65" t="s">
        <v>134</v>
      </c>
      <c r="D26" s="64"/>
      <c r="E26" s="64"/>
      <c r="F26" s="64"/>
      <c r="G26" s="64"/>
      <c r="H26" s="64"/>
      <c r="I26" s="265"/>
      <c r="J26" s="62">
        <f t="shared" si="1"/>
        <v>0</v>
      </c>
      <c r="K26" s="63"/>
    </row>
    <row r="27" spans="1:11" ht="15.75" customHeight="1" x14ac:dyDescent="0.2">
      <c r="A27" s="385" t="s">
        <v>116</v>
      </c>
      <c r="B27" s="385" t="s">
        <v>139</v>
      </c>
      <c r="C27" s="61" t="s">
        <v>128</v>
      </c>
      <c r="D27" s="62">
        <f>SUM(D28:D33)</f>
        <v>5064.3</v>
      </c>
      <c r="E27" s="62">
        <f t="shared" ref="E27" si="7">SUM(E28:E33)</f>
        <v>5064.3</v>
      </c>
      <c r="F27" s="62">
        <f>SUM(F28:F33)</f>
        <v>13207.9</v>
      </c>
      <c r="G27" s="62">
        <f>SUM(G28:G33)</f>
        <v>17670.899999999998</v>
      </c>
      <c r="H27" s="62">
        <f>SUM(H28:H33)</f>
        <v>15421.2</v>
      </c>
      <c r="I27" s="264">
        <f>SUM(I28:I33)</f>
        <v>14804.7</v>
      </c>
      <c r="J27" s="62">
        <f t="shared" si="1"/>
        <v>66169</v>
      </c>
      <c r="K27" s="63"/>
    </row>
    <row r="28" spans="1:11" ht="15.75" x14ac:dyDescent="0.25">
      <c r="A28" s="385"/>
      <c r="B28" s="385"/>
      <c r="C28" s="20" t="s">
        <v>129</v>
      </c>
      <c r="D28" s="64"/>
      <c r="E28" s="64"/>
      <c r="F28" s="64"/>
      <c r="G28" s="64"/>
      <c r="H28" s="64"/>
      <c r="I28" s="265"/>
      <c r="J28" s="62">
        <f t="shared" si="1"/>
        <v>0</v>
      </c>
      <c r="K28" s="63"/>
    </row>
    <row r="29" spans="1:11" ht="15.75" x14ac:dyDescent="0.2">
      <c r="A29" s="385"/>
      <c r="B29" s="385"/>
      <c r="C29" s="65" t="s">
        <v>130</v>
      </c>
      <c r="D29" s="62">
        <f>'!!!Мероприятия подпрограммы 3'!G20</f>
        <v>0</v>
      </c>
      <c r="E29" s="62">
        <f>'!!!Мероприятия подпрограммы 3'!H20</f>
        <v>0</v>
      </c>
      <c r="F29" s="62">
        <f>'!!!Мероприятия подпрограммы 3'!I20</f>
        <v>0</v>
      </c>
      <c r="G29" s="62"/>
      <c r="H29" s="62"/>
      <c r="I29" s="264"/>
      <c r="J29" s="62">
        <f t="shared" si="1"/>
        <v>0</v>
      </c>
      <c r="K29" s="63"/>
    </row>
    <row r="30" spans="1:11" ht="15.75" x14ac:dyDescent="0.2">
      <c r="A30" s="385"/>
      <c r="B30" s="385"/>
      <c r="C30" s="65" t="s">
        <v>131</v>
      </c>
      <c r="D30" s="62">
        <f>'!!!Мероприятия подпрограммы 3'!H21</f>
        <v>3959.5</v>
      </c>
      <c r="E30" s="62">
        <f>'!!!Мероприятия подпрограммы 3'!H18-'Ресурсное обеспечение'!E32-E29</f>
        <v>3959.5</v>
      </c>
      <c r="F30" s="62">
        <f>'!!!Мероприятия подпрограммы 3'!I18-'Ресурсное обеспечение'!F32-F29</f>
        <v>13058.699999999999</v>
      </c>
      <c r="G30" s="62">
        <f>'!!!Мероприятия подпрограммы 3'!J18-'Ресурсное обеспечение'!G32-G29</f>
        <v>15320.899999999998</v>
      </c>
      <c r="H30" s="62">
        <f>'!!!Мероприятия подпрограммы 3'!K18-'Ресурсное обеспечение'!H32-H29</f>
        <v>15271.2</v>
      </c>
      <c r="I30" s="264">
        <f>'!!!Мероприятия подпрограммы 3'!L18-'Ресурсное обеспечение'!I32-I29</f>
        <v>14654.7</v>
      </c>
      <c r="J30" s="62">
        <f t="shared" si="1"/>
        <v>62265</v>
      </c>
      <c r="K30" s="63"/>
    </row>
    <row r="31" spans="1:11" ht="15" customHeight="1" x14ac:dyDescent="0.25">
      <c r="A31" s="385"/>
      <c r="B31" s="385"/>
      <c r="C31" s="65" t="s">
        <v>138</v>
      </c>
      <c r="D31" s="64"/>
      <c r="E31" s="64"/>
      <c r="F31" s="64"/>
      <c r="G31" s="64"/>
      <c r="H31" s="64"/>
      <c r="I31" s="265"/>
      <c r="J31" s="62">
        <f t="shared" si="1"/>
        <v>0</v>
      </c>
      <c r="K31" s="63"/>
    </row>
    <row r="32" spans="1:11" ht="14.25" customHeight="1" x14ac:dyDescent="0.2">
      <c r="A32" s="385"/>
      <c r="B32" s="385"/>
      <c r="C32" s="65" t="s">
        <v>133</v>
      </c>
      <c r="D32" s="62">
        <f>'!!!Мероприятия подпрограммы 3'!H22</f>
        <v>1104.8</v>
      </c>
      <c r="E32" s="62">
        <f>'!!!Мероприятия подпрограммы 3'!H22</f>
        <v>1104.8</v>
      </c>
      <c r="F32" s="62">
        <f>'!!!Мероприятия подпрограммы 3'!I22</f>
        <v>149.19999999999999</v>
      </c>
      <c r="G32" s="62">
        <f>'!!!Мероприятия подпрограммы 3'!J22</f>
        <v>2350</v>
      </c>
      <c r="H32" s="62">
        <f>'!!!Мероприятия подпрограммы 3'!K22</f>
        <v>150</v>
      </c>
      <c r="I32" s="264">
        <f>'!!!Мероприятия подпрограммы 3'!L22</f>
        <v>150</v>
      </c>
      <c r="J32" s="62">
        <f t="shared" si="1"/>
        <v>3904</v>
      </c>
      <c r="K32" s="63"/>
    </row>
    <row r="33" spans="1:11" ht="18" customHeight="1" x14ac:dyDescent="0.25">
      <c r="A33" s="385"/>
      <c r="B33" s="385"/>
      <c r="C33" s="65" t="s">
        <v>134</v>
      </c>
      <c r="D33" s="64"/>
      <c r="E33" s="64"/>
      <c r="F33" s="64"/>
      <c r="G33" s="64"/>
      <c r="H33" s="64"/>
      <c r="I33" s="265"/>
      <c r="J33" s="62">
        <f t="shared" si="1"/>
        <v>0</v>
      </c>
      <c r="K33" s="63"/>
    </row>
    <row r="34" spans="1:11" ht="18" customHeight="1" x14ac:dyDescent="0.2">
      <c r="A34" s="385" t="s">
        <v>118</v>
      </c>
      <c r="B34" s="385" t="s">
        <v>119</v>
      </c>
      <c r="C34" s="61" t="s">
        <v>128</v>
      </c>
      <c r="D34" s="62">
        <f t="shared" ref="D34:E34" si="8">SUM(D36:D40)</f>
        <v>10777.4</v>
      </c>
      <c r="E34" s="62">
        <f t="shared" si="8"/>
        <v>10777.4</v>
      </c>
      <c r="F34" s="62">
        <f>SUM(F36:F40)</f>
        <v>12031.1</v>
      </c>
      <c r="G34" s="62">
        <f>SUM(G36:G40)</f>
        <v>12432</v>
      </c>
      <c r="H34" s="62">
        <f>SUM(H36:H40)</f>
        <v>12432</v>
      </c>
      <c r="I34" s="264">
        <f>SUM(I36:I40)</f>
        <v>12432</v>
      </c>
      <c r="J34" s="62">
        <f t="shared" si="1"/>
        <v>60104.5</v>
      </c>
      <c r="K34" s="63"/>
    </row>
    <row r="35" spans="1:11" ht="18" customHeight="1" x14ac:dyDescent="0.25">
      <c r="A35" s="385"/>
      <c r="B35" s="385"/>
      <c r="C35" s="20" t="s">
        <v>129</v>
      </c>
      <c r="D35" s="64"/>
      <c r="E35" s="64"/>
      <c r="F35" s="64"/>
      <c r="G35" s="64"/>
      <c r="H35" s="64"/>
      <c r="I35" s="265"/>
      <c r="J35" s="62">
        <f t="shared" si="1"/>
        <v>0</v>
      </c>
      <c r="K35" s="63"/>
    </row>
    <row r="36" spans="1:11" ht="18" customHeight="1" x14ac:dyDescent="0.2">
      <c r="A36" s="385"/>
      <c r="B36" s="385"/>
      <c r="C36" s="65" t="s">
        <v>130</v>
      </c>
      <c r="D36" s="62"/>
      <c r="E36" s="62"/>
      <c r="F36" s="62"/>
      <c r="G36" s="62"/>
      <c r="H36" s="62"/>
      <c r="I36" s="264"/>
      <c r="J36" s="62">
        <f t="shared" si="1"/>
        <v>0</v>
      </c>
      <c r="K36" s="63"/>
    </row>
    <row r="37" spans="1:11" ht="18" customHeight="1" x14ac:dyDescent="0.2">
      <c r="A37" s="385"/>
      <c r="B37" s="385"/>
      <c r="C37" s="65" t="s">
        <v>131</v>
      </c>
      <c r="D37" s="62">
        <f>'!!!Мероприятия подпрограммы 4'!H18</f>
        <v>1554.3</v>
      </c>
      <c r="E37" s="62">
        <f>'!!!Мероприятия подпрограммы 4'!H18</f>
        <v>1554.3</v>
      </c>
      <c r="F37" s="62">
        <f>'!!!Мероприятия подпрограммы 4'!I18</f>
        <v>250</v>
      </c>
      <c r="G37" s="62">
        <f>'!!!Мероприятия подпрограммы 4'!J18</f>
        <v>0</v>
      </c>
      <c r="H37" s="62">
        <f>'!!!Мероприятия подпрограммы 4'!K18</f>
        <v>0</v>
      </c>
      <c r="I37" s="264">
        <f>'!!!Мероприятия подпрограммы 4'!L18</f>
        <v>0</v>
      </c>
      <c r="J37" s="62">
        <f t="shared" si="1"/>
        <v>1804.3</v>
      </c>
      <c r="K37" s="63"/>
    </row>
    <row r="38" spans="1:11" ht="18" customHeight="1" x14ac:dyDescent="0.25">
      <c r="A38" s="385"/>
      <c r="B38" s="385"/>
      <c r="C38" s="65" t="s">
        <v>138</v>
      </c>
      <c r="D38" s="64"/>
      <c r="E38" s="64"/>
      <c r="F38" s="64"/>
      <c r="G38" s="64"/>
      <c r="H38" s="64"/>
      <c r="I38" s="265"/>
      <c r="J38" s="62">
        <f t="shared" si="1"/>
        <v>0</v>
      </c>
      <c r="K38" s="63"/>
    </row>
    <row r="39" spans="1:11" ht="18" customHeight="1" x14ac:dyDescent="0.2">
      <c r="A39" s="385"/>
      <c r="B39" s="385"/>
      <c r="C39" s="65" t="s">
        <v>133</v>
      </c>
      <c r="D39" s="62">
        <f>'!!!Мероприятия подпрограммы 4'!H19</f>
        <v>9223.1</v>
      </c>
      <c r="E39" s="62">
        <f>'!!!Мероприятия подпрограммы 4'!H15-E37</f>
        <v>9223.1</v>
      </c>
      <c r="F39" s="62">
        <f>'!!!Мероприятия подпрограммы 4'!I15-F37</f>
        <v>11781.1</v>
      </c>
      <c r="G39" s="62">
        <f>'!!!Мероприятия подпрограммы 4'!J15-G37</f>
        <v>12432</v>
      </c>
      <c r="H39" s="62">
        <f>'!!!Мероприятия подпрограммы 4'!K15-H37</f>
        <v>12432</v>
      </c>
      <c r="I39" s="264">
        <f>'!!!Мероприятия подпрограммы 4'!L15-I37</f>
        <v>12432</v>
      </c>
      <c r="J39" s="62">
        <f t="shared" si="1"/>
        <v>58300.2</v>
      </c>
      <c r="K39" s="63"/>
    </row>
    <row r="40" spans="1:11" ht="18" customHeight="1" x14ac:dyDescent="0.25">
      <c r="A40" s="385"/>
      <c r="B40" s="385"/>
      <c r="C40" s="65" t="s">
        <v>134</v>
      </c>
      <c r="D40" s="67"/>
      <c r="E40" s="67"/>
      <c r="F40" s="67"/>
      <c r="G40" s="67"/>
      <c r="H40" s="67"/>
      <c r="I40" s="266"/>
      <c r="J40" s="62">
        <f t="shared" si="1"/>
        <v>0</v>
      </c>
      <c r="K40" s="63"/>
    </row>
    <row r="41" spans="1:11" s="2" customFormat="1" ht="30.75" customHeight="1" x14ac:dyDescent="0.25">
      <c r="A41" s="2" t="s">
        <v>87</v>
      </c>
      <c r="C41" s="45"/>
      <c r="D41" s="45"/>
      <c r="E41" s="387"/>
      <c r="F41" s="387"/>
      <c r="G41" s="387"/>
      <c r="H41" s="387"/>
      <c r="I41" s="387"/>
      <c r="J41" s="387"/>
      <c r="K41" s="46"/>
    </row>
    <row r="50" spans="13:13" x14ac:dyDescent="0.2">
      <c r="M50" s="59" t="s">
        <v>140</v>
      </c>
    </row>
    <row r="146" spans="15:15" ht="105" customHeight="1" x14ac:dyDescent="0.25">
      <c r="O146" s="2"/>
    </row>
  </sheetData>
  <mergeCells count="17">
    <mergeCell ref="A27:A33"/>
    <mergeCell ref="B27:B33"/>
    <mergeCell ref="A34:A40"/>
    <mergeCell ref="B34:B40"/>
    <mergeCell ref="E41:J41"/>
    <mergeCell ref="A6:A12"/>
    <mergeCell ref="B6:B12"/>
    <mergeCell ref="A13:A19"/>
    <mergeCell ref="B13:B19"/>
    <mergeCell ref="A20:A26"/>
    <mergeCell ref="B20:B26"/>
    <mergeCell ref="F1:J1"/>
    <mergeCell ref="A2:J2"/>
    <mergeCell ref="A4:A5"/>
    <mergeCell ref="B4:B5"/>
    <mergeCell ref="C4:C5"/>
    <mergeCell ref="J4:J5"/>
  </mergeCells>
  <printOptions gridLines="1"/>
  <pageMargins left="0.15748031496062992" right="0.15748031496062992" top="0.31496062992125984" bottom="0" header="0.51181102362204722" footer="0.51181102362204722"/>
  <pageSetup paperSize="9" scale="68" orientation="landscape" useFirstPageNumber="1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  <pageSetUpPr fitToPage="1"/>
  </sheetPr>
  <dimension ref="A1:IW45"/>
  <sheetViews>
    <sheetView zoomScale="93" workbookViewId="0">
      <pane xSplit="2" ySplit="6" topLeftCell="C7" activePane="bottomRight" state="frozen"/>
      <selection activeCell="I7" sqref="I7:I11"/>
      <selection pane="topRight"/>
      <selection pane="bottomLeft"/>
      <selection pane="bottomRight" activeCell="C7" sqref="C7"/>
    </sheetView>
  </sheetViews>
  <sheetFormatPr defaultColWidth="9.140625" defaultRowHeight="15" x14ac:dyDescent="0.2"/>
  <cols>
    <col min="1" max="1" width="5.28515625" style="68" customWidth="1"/>
    <col min="2" max="2" width="53.85546875" style="68" customWidth="1"/>
    <col min="3" max="10" width="17" style="68" customWidth="1"/>
    <col min="11" max="257" width="9.140625" style="68"/>
  </cols>
  <sheetData>
    <row r="1" spans="1:10" ht="105" customHeight="1" x14ac:dyDescent="0.25">
      <c r="A1" s="69"/>
      <c r="B1" s="69"/>
      <c r="C1" s="69"/>
      <c r="E1" s="70"/>
      <c r="G1" s="390" t="s">
        <v>141</v>
      </c>
      <c r="H1" s="390"/>
      <c r="I1" s="390"/>
      <c r="J1" s="390"/>
    </row>
    <row r="2" spans="1:10" ht="52.5" customHeight="1" x14ac:dyDescent="0.2">
      <c r="A2" s="391" t="s">
        <v>142</v>
      </c>
      <c r="B2" s="391"/>
      <c r="C2" s="391"/>
      <c r="D2" s="391"/>
      <c r="E2" s="391"/>
      <c r="F2" s="391"/>
      <c r="G2" s="391"/>
      <c r="H2" s="391"/>
      <c r="I2" s="391"/>
      <c r="J2" s="391"/>
    </row>
    <row r="3" spans="1:10" ht="26.25" customHeight="1" x14ac:dyDescent="0.2">
      <c r="A3" s="392" t="s">
        <v>2</v>
      </c>
      <c r="B3" s="392" t="s">
        <v>143</v>
      </c>
      <c r="C3" s="392" t="s">
        <v>144</v>
      </c>
      <c r="D3" s="393" t="s">
        <v>145</v>
      </c>
      <c r="E3" s="393"/>
      <c r="F3" s="393"/>
      <c r="G3" s="393"/>
      <c r="H3" s="393"/>
      <c r="I3" s="393"/>
      <c r="J3" s="393"/>
    </row>
    <row r="4" spans="1:10" ht="45.75" customHeight="1" x14ac:dyDescent="0.2">
      <c r="A4" s="392"/>
      <c r="B4" s="392"/>
      <c r="C4" s="392"/>
      <c r="D4" s="385" t="s">
        <v>146</v>
      </c>
      <c r="E4" s="385" t="s">
        <v>147</v>
      </c>
      <c r="F4" s="385" t="s">
        <v>148</v>
      </c>
      <c r="G4" s="385" t="s">
        <v>149</v>
      </c>
      <c r="H4" s="385" t="s">
        <v>150</v>
      </c>
      <c r="I4" s="394" t="s">
        <v>151</v>
      </c>
      <c r="J4" s="72" t="s">
        <v>152</v>
      </c>
    </row>
    <row r="5" spans="1:10" ht="20.25" customHeight="1" x14ac:dyDescent="0.25">
      <c r="A5" s="392"/>
      <c r="B5" s="392"/>
      <c r="C5" s="392"/>
      <c r="D5" s="385"/>
      <c r="E5" s="385"/>
      <c r="F5" s="385"/>
      <c r="G5" s="385"/>
      <c r="H5" s="385"/>
      <c r="I5" s="394"/>
      <c r="J5" s="73" t="s">
        <v>151</v>
      </c>
    </row>
    <row r="6" spans="1:10" ht="21" customHeight="1" x14ac:dyDescent="0.2">
      <c r="A6" s="388" t="s">
        <v>153</v>
      </c>
      <c r="B6" s="388"/>
      <c r="C6" s="388"/>
      <c r="D6" s="388"/>
      <c r="E6" s="388"/>
      <c r="F6" s="388"/>
      <c r="G6" s="388"/>
      <c r="H6" s="388"/>
      <c r="I6" s="388"/>
      <c r="J6" s="388"/>
    </row>
    <row r="7" spans="1:10" s="69" customFormat="1" ht="15.75" x14ac:dyDescent="0.25">
      <c r="A7" s="74">
        <v>1</v>
      </c>
      <c r="B7" s="75" t="s">
        <v>154</v>
      </c>
      <c r="C7" s="76">
        <v>0</v>
      </c>
      <c r="D7" s="76">
        <v>0</v>
      </c>
      <c r="E7" s="76"/>
      <c r="F7" s="77">
        <v>103383.3</v>
      </c>
      <c r="G7" s="76">
        <f>G11+G10</f>
        <v>83928.5</v>
      </c>
      <c r="H7" s="77">
        <f>H11+H10</f>
        <v>45263.799999999996</v>
      </c>
      <c r="I7" s="78">
        <f>I11+I10</f>
        <v>8404.7999999999993</v>
      </c>
      <c r="J7" s="76">
        <v>0</v>
      </c>
    </row>
    <row r="8" spans="1:10" s="69" customFormat="1" ht="14.25" customHeight="1" x14ac:dyDescent="0.25">
      <c r="A8" s="74"/>
      <c r="B8" s="79" t="s">
        <v>129</v>
      </c>
      <c r="C8" s="76">
        <v>0</v>
      </c>
      <c r="D8" s="76">
        <v>0</v>
      </c>
      <c r="E8" s="76"/>
      <c r="F8" s="76"/>
      <c r="G8" s="76">
        <v>0</v>
      </c>
      <c r="H8" s="76">
        <v>0</v>
      </c>
      <c r="I8" s="80"/>
      <c r="J8" s="76">
        <v>0</v>
      </c>
    </row>
    <row r="9" spans="1:10" s="69" customFormat="1" ht="15.75" customHeight="1" x14ac:dyDescent="0.25">
      <c r="A9" s="74"/>
      <c r="B9" s="79" t="s">
        <v>155</v>
      </c>
      <c r="C9" s="76">
        <v>0</v>
      </c>
      <c r="D9" s="76">
        <v>0</v>
      </c>
      <c r="E9" s="76"/>
      <c r="F9" s="76">
        <v>0</v>
      </c>
      <c r="G9" s="76">
        <v>0</v>
      </c>
      <c r="H9" s="76">
        <v>0</v>
      </c>
      <c r="I9" s="80"/>
      <c r="J9" s="76">
        <v>0</v>
      </c>
    </row>
    <row r="10" spans="1:10" s="69" customFormat="1" ht="16.5" customHeight="1" x14ac:dyDescent="0.25">
      <c r="A10" s="74"/>
      <c r="B10" s="79" t="s">
        <v>131</v>
      </c>
      <c r="C10" s="76">
        <v>0</v>
      </c>
      <c r="D10" s="76">
        <v>0</v>
      </c>
      <c r="E10" s="76"/>
      <c r="F10" s="77">
        <v>102866.4</v>
      </c>
      <c r="G10" s="76">
        <v>83271.8</v>
      </c>
      <c r="H10" s="77">
        <v>45103.6</v>
      </c>
      <c r="I10" s="78">
        <v>7640.7</v>
      </c>
      <c r="J10" s="76">
        <v>0</v>
      </c>
    </row>
    <row r="11" spans="1:10" s="69" customFormat="1" ht="15.75" x14ac:dyDescent="0.25">
      <c r="B11" s="79" t="s">
        <v>156</v>
      </c>
      <c r="C11" s="76">
        <v>0</v>
      </c>
      <c r="D11" s="76">
        <v>0</v>
      </c>
      <c r="E11" s="76"/>
      <c r="F11" s="77">
        <v>516.9</v>
      </c>
      <c r="G11" s="76">
        <v>656.7</v>
      </c>
      <c r="H11" s="77">
        <v>160.19999999999999</v>
      </c>
      <c r="I11" s="78">
        <v>764.1</v>
      </c>
      <c r="J11" s="76">
        <v>0</v>
      </c>
    </row>
    <row r="12" spans="1:10" s="69" customFormat="1" ht="17.25" customHeight="1" x14ac:dyDescent="0.25">
      <c r="A12" s="74"/>
      <c r="B12" s="79" t="s">
        <v>138</v>
      </c>
      <c r="C12" s="76">
        <v>0</v>
      </c>
      <c r="D12" s="76">
        <v>0</v>
      </c>
      <c r="E12" s="76"/>
      <c r="F12" s="76">
        <v>0</v>
      </c>
      <c r="G12" s="76">
        <v>0</v>
      </c>
      <c r="H12" s="76">
        <v>0</v>
      </c>
      <c r="I12" s="76"/>
      <c r="J12" s="76">
        <v>0</v>
      </c>
    </row>
    <row r="13" spans="1:10" s="69" customFormat="1" ht="15.75" x14ac:dyDescent="0.25">
      <c r="A13" s="74"/>
      <c r="B13" s="75"/>
      <c r="C13" s="76"/>
      <c r="D13" s="76"/>
      <c r="E13" s="76"/>
      <c r="F13" s="76"/>
      <c r="G13" s="76"/>
      <c r="H13" s="76"/>
      <c r="I13" s="76"/>
      <c r="J13" s="76"/>
    </row>
    <row r="14" spans="1:10" s="69" customFormat="1" ht="15.75" x14ac:dyDescent="0.25">
      <c r="A14" s="74"/>
      <c r="B14" s="79"/>
      <c r="C14" s="76"/>
      <c r="E14" s="76"/>
      <c r="F14" s="76"/>
      <c r="G14" s="76"/>
      <c r="H14" s="76"/>
      <c r="I14" s="76"/>
      <c r="J14" s="76"/>
    </row>
    <row r="15" spans="1:10" ht="15.75" customHeight="1" x14ac:dyDescent="0.2">
      <c r="A15" s="81"/>
      <c r="B15" s="82"/>
      <c r="C15" s="83"/>
      <c r="D15" s="83"/>
      <c r="E15" s="83"/>
      <c r="F15" s="83"/>
      <c r="G15" s="83"/>
      <c r="H15" s="83"/>
      <c r="I15" s="83"/>
      <c r="J15" s="84"/>
    </row>
    <row r="16" spans="1:10" ht="14.25" customHeight="1" x14ac:dyDescent="0.2">
      <c r="A16" s="81"/>
      <c r="B16" s="82"/>
      <c r="C16" s="83"/>
      <c r="D16" s="83"/>
      <c r="E16" s="83"/>
      <c r="F16" s="83"/>
      <c r="G16" s="83"/>
      <c r="H16" s="83"/>
      <c r="I16" s="83"/>
      <c r="J16" s="84"/>
    </row>
    <row r="17" spans="1:10" ht="14.25" hidden="1" customHeight="1" x14ac:dyDescent="0.2">
      <c r="A17" s="85"/>
      <c r="B17" s="71"/>
      <c r="C17" s="86" t="s">
        <v>157</v>
      </c>
      <c r="D17" s="87">
        <v>873445.6</v>
      </c>
      <c r="E17" s="87">
        <v>796955.7</v>
      </c>
      <c r="F17" s="87">
        <v>1129979.5</v>
      </c>
      <c r="G17" s="87">
        <v>2680746.2000000002</v>
      </c>
      <c r="H17" s="88"/>
      <c r="I17" s="88"/>
    </row>
    <row r="18" spans="1:10" ht="14.25" hidden="1" customHeight="1" x14ac:dyDescent="0.2">
      <c r="A18" s="85"/>
      <c r="B18" s="71"/>
      <c r="C18" s="86" t="s">
        <v>158</v>
      </c>
      <c r="D18" s="87" t="e">
        <f>D17-#REF!</f>
        <v>#REF!</v>
      </c>
      <c r="E18" s="87" t="e">
        <f>E17-#REF!</f>
        <v>#REF!</v>
      </c>
      <c r="F18" s="87" t="e">
        <f>F17-#REF!</f>
        <v>#REF!</v>
      </c>
      <c r="G18" s="87" t="e">
        <f>G17-#REF!</f>
        <v>#REF!</v>
      </c>
      <c r="H18" s="88"/>
      <c r="I18" s="88"/>
    </row>
    <row r="19" spans="1:10" ht="49.5" customHeight="1" x14ac:dyDescent="0.25">
      <c r="A19" s="89"/>
      <c r="D19" s="90"/>
      <c r="E19" s="90"/>
      <c r="H19" s="389"/>
      <c r="I19" s="389"/>
      <c r="J19" s="389"/>
    </row>
    <row r="20" spans="1:10" ht="15.75" x14ac:dyDescent="0.25">
      <c r="A20" s="69"/>
      <c r="B20" s="89"/>
      <c r="C20" s="69"/>
      <c r="D20" s="69"/>
    </row>
    <row r="21" spans="1:10" ht="15.75" x14ac:dyDescent="0.25">
      <c r="A21" s="69"/>
      <c r="B21" s="89"/>
      <c r="C21" s="69"/>
      <c r="D21" s="69"/>
    </row>
    <row r="22" spans="1:10" ht="15.75" x14ac:dyDescent="0.25">
      <c r="B22" s="89"/>
      <c r="C22" s="69"/>
      <c r="D22" s="69"/>
    </row>
    <row r="23" spans="1:10" ht="15.75" x14ac:dyDescent="0.25">
      <c r="A23" s="69"/>
      <c r="B23" s="89"/>
      <c r="C23" s="69"/>
      <c r="D23" s="69"/>
    </row>
    <row r="24" spans="1:10" ht="15.75" x14ac:dyDescent="0.25">
      <c r="B24" s="89"/>
    </row>
    <row r="25" spans="1:10" ht="15.75" x14ac:dyDescent="0.25">
      <c r="B25" s="89"/>
    </row>
    <row r="26" spans="1:10" ht="15.75" x14ac:dyDescent="0.25">
      <c r="B26" s="89"/>
    </row>
    <row r="27" spans="1:10" ht="15.75" x14ac:dyDescent="0.25">
      <c r="B27" s="89"/>
    </row>
    <row r="28" spans="1:10" ht="15.75" x14ac:dyDescent="0.25">
      <c r="B28" s="89"/>
    </row>
    <row r="29" spans="1:10" ht="15.75" x14ac:dyDescent="0.25">
      <c r="B29" s="89"/>
    </row>
    <row r="30" spans="1:10" ht="15.75" x14ac:dyDescent="0.25">
      <c r="B30" s="89"/>
    </row>
    <row r="31" spans="1:10" ht="15.75" x14ac:dyDescent="0.25">
      <c r="B31" s="89"/>
    </row>
    <row r="32" spans="1:10" ht="15.75" x14ac:dyDescent="0.25">
      <c r="B32" s="89"/>
    </row>
    <row r="33" spans="2:2" ht="15.75" x14ac:dyDescent="0.25">
      <c r="B33" s="89"/>
    </row>
    <row r="34" spans="2:2" ht="15.75" x14ac:dyDescent="0.25">
      <c r="B34" s="89"/>
    </row>
    <row r="35" spans="2:2" ht="15.75" x14ac:dyDescent="0.25">
      <c r="B35" s="89"/>
    </row>
    <row r="36" spans="2:2" ht="15.75" x14ac:dyDescent="0.25">
      <c r="B36" s="89"/>
    </row>
    <row r="37" spans="2:2" ht="15.75" x14ac:dyDescent="0.25">
      <c r="B37" s="89"/>
    </row>
    <row r="38" spans="2:2" ht="15.75" x14ac:dyDescent="0.25">
      <c r="B38" s="89"/>
    </row>
    <row r="39" spans="2:2" ht="15.75" x14ac:dyDescent="0.25">
      <c r="B39" s="89"/>
    </row>
    <row r="40" spans="2:2" ht="15.75" x14ac:dyDescent="0.25">
      <c r="B40" s="89"/>
    </row>
    <row r="41" spans="2:2" ht="15.75" x14ac:dyDescent="0.25">
      <c r="B41" s="89"/>
    </row>
    <row r="42" spans="2:2" ht="15.75" x14ac:dyDescent="0.25">
      <c r="B42" s="89"/>
    </row>
    <row r="43" spans="2:2" ht="15.75" x14ac:dyDescent="0.25">
      <c r="B43" s="89"/>
    </row>
    <row r="44" spans="2:2" ht="15.75" x14ac:dyDescent="0.25">
      <c r="B44" s="89"/>
    </row>
    <row r="45" spans="2:2" ht="15.75" x14ac:dyDescent="0.25">
      <c r="B45" s="89"/>
    </row>
  </sheetData>
  <autoFilter ref="A5:J5"/>
  <mergeCells count="14">
    <mergeCell ref="A6:J6"/>
    <mergeCell ref="H19:J19"/>
    <mergeCell ref="G1:J1"/>
    <mergeCell ref="A2:J2"/>
    <mergeCell ref="A3:A5"/>
    <mergeCell ref="B3:B5"/>
    <mergeCell ref="C3:C5"/>
    <mergeCell ref="D3:J3"/>
    <mergeCell ref="D4:D5"/>
    <mergeCell ref="E4:E5"/>
    <mergeCell ref="F4:F5"/>
    <mergeCell ref="G4:G5"/>
    <mergeCell ref="H4:H5"/>
    <mergeCell ref="I4:I5"/>
  </mergeCells>
  <printOptions gridLines="1"/>
  <pageMargins left="0.43333333333333302" right="0.19652777777777802" top="0.19652777777777802" bottom="0.39375000000000004" header="0.51180555555555496" footer="0.51180555555555496"/>
  <pageSetup paperSize="9" fitToHeight="0" orientation="landscape" useFirstPageNumber="1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8"/>
  <sheetViews>
    <sheetView workbookViewId="0">
      <selection activeCell="A2" sqref="A2:H2"/>
    </sheetView>
  </sheetViews>
  <sheetFormatPr defaultColWidth="9.140625" defaultRowHeight="15.75" x14ac:dyDescent="0.25"/>
  <cols>
    <col min="1" max="1" width="5" style="2" customWidth="1"/>
    <col min="2" max="2" width="38" style="2" customWidth="1"/>
    <col min="3" max="6" width="11.140625" style="2" customWidth="1"/>
    <col min="7" max="7" width="10.28515625" style="2" customWidth="1"/>
    <col min="8" max="8" width="31" style="2" customWidth="1"/>
    <col min="9" max="257" width="9.140625" style="2"/>
  </cols>
  <sheetData>
    <row r="1" spans="1:13" ht="94.5" customHeight="1" x14ac:dyDescent="0.25">
      <c r="H1" s="91" t="s">
        <v>159</v>
      </c>
      <c r="J1" s="91"/>
      <c r="K1" s="91"/>
      <c r="L1" s="91"/>
      <c r="M1" s="91"/>
    </row>
    <row r="2" spans="1:13" ht="46.5" customHeight="1" x14ac:dyDescent="0.25">
      <c r="A2" s="395" t="s">
        <v>160</v>
      </c>
      <c r="B2" s="395"/>
      <c r="C2" s="395"/>
      <c r="D2" s="395"/>
      <c r="E2" s="395"/>
      <c r="F2" s="395"/>
      <c r="G2" s="395"/>
      <c r="H2" s="395"/>
    </row>
    <row r="3" spans="1:13" ht="37.5" customHeight="1" x14ac:dyDescent="0.25">
      <c r="A3" s="9" t="s">
        <v>2</v>
      </c>
      <c r="B3" s="9" t="s">
        <v>161</v>
      </c>
      <c r="C3" s="92" t="s">
        <v>146</v>
      </c>
      <c r="D3" s="92" t="s">
        <v>147</v>
      </c>
      <c r="E3" s="92" t="s">
        <v>148</v>
      </c>
      <c r="F3" s="92" t="s">
        <v>149</v>
      </c>
      <c r="G3" s="92" t="s">
        <v>150</v>
      </c>
      <c r="H3" s="9" t="s">
        <v>162</v>
      </c>
    </row>
    <row r="4" spans="1:13" ht="18" customHeight="1" x14ac:dyDescent="0.25">
      <c r="A4" s="93"/>
      <c r="B4" s="94"/>
      <c r="C4" s="94"/>
      <c r="D4" s="94"/>
      <c r="E4" s="94"/>
      <c r="F4" s="94"/>
      <c r="G4" s="93"/>
      <c r="H4" s="93"/>
    </row>
    <row r="5" spans="1:13" x14ac:dyDescent="0.25">
      <c r="A5" s="57"/>
      <c r="B5" s="57"/>
      <c r="C5" s="57"/>
      <c r="D5" s="57"/>
      <c r="E5" s="57"/>
      <c r="F5" s="57"/>
      <c r="G5" s="57"/>
      <c r="H5" s="57"/>
    </row>
    <row r="6" spans="1:13" x14ac:dyDescent="0.25">
      <c r="A6" s="57"/>
      <c r="B6" s="57"/>
      <c r="C6" s="57"/>
      <c r="D6" s="57"/>
      <c r="E6" s="57"/>
      <c r="F6" s="57"/>
      <c r="G6" s="57"/>
      <c r="H6" s="57"/>
    </row>
    <row r="7" spans="1:13" x14ac:dyDescent="0.25">
      <c r="A7" s="57"/>
      <c r="B7" s="57"/>
      <c r="C7" s="57"/>
      <c r="D7" s="57"/>
      <c r="E7" s="57"/>
      <c r="F7" s="57"/>
      <c r="G7" s="57"/>
      <c r="H7" s="57"/>
    </row>
    <row r="8" spans="1:13" x14ac:dyDescent="0.25">
      <c r="A8" s="57"/>
      <c r="B8" s="57"/>
      <c r="C8" s="57"/>
      <c r="D8" s="57"/>
      <c r="E8" s="57"/>
      <c r="F8" s="57"/>
      <c r="G8" s="57"/>
      <c r="H8" s="57"/>
    </row>
  </sheetData>
  <mergeCells count="1">
    <mergeCell ref="A2:H2"/>
  </mergeCells>
  <printOptions gridLines="1"/>
  <pageMargins left="0.70833333333333315" right="0.31527777777777799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IW57"/>
  <sheetViews>
    <sheetView view="pageBreakPreview" topLeftCell="A15" zoomScale="90" zoomScaleNormal="110" zoomScaleSheetLayoutView="90" workbookViewId="0">
      <selection activeCell="F28" sqref="F28"/>
    </sheetView>
  </sheetViews>
  <sheetFormatPr defaultColWidth="9.140625" defaultRowHeight="12.75" x14ac:dyDescent="0.2"/>
  <cols>
    <col min="1" max="1" width="6.7109375" style="95" customWidth="1"/>
    <col min="2" max="2" width="26.42578125" style="50" customWidth="1"/>
    <col min="3" max="3" width="34.28515625" style="50" customWidth="1"/>
    <col min="4" max="4" width="25.140625" style="50" customWidth="1"/>
    <col min="5" max="5" width="14.5703125" style="50" customWidth="1"/>
    <col min="6" max="8" width="15.7109375" style="96" customWidth="1"/>
    <col min="9" max="9" width="16.140625" style="50" customWidth="1"/>
    <col min="10" max="257" width="9.140625" style="50"/>
  </cols>
  <sheetData>
    <row r="1" spans="1:9" ht="51.75" customHeight="1" x14ac:dyDescent="0.2">
      <c r="F1" s="396" t="s">
        <v>163</v>
      </c>
      <c r="G1" s="396"/>
      <c r="H1" s="396"/>
    </row>
    <row r="3" spans="1:9" ht="15.75" customHeight="1" x14ac:dyDescent="0.2">
      <c r="A3" s="397" t="s">
        <v>164</v>
      </c>
      <c r="B3" s="397"/>
      <c r="C3" s="397"/>
      <c r="D3" s="397"/>
      <c r="E3" s="397"/>
      <c r="F3" s="397"/>
      <c r="G3" s="397"/>
      <c r="H3" s="397"/>
    </row>
    <row r="4" spans="1:9" ht="15.75" customHeight="1" x14ac:dyDescent="0.2">
      <c r="A4" s="397" t="s">
        <v>165</v>
      </c>
      <c r="B4" s="397"/>
      <c r="C4" s="397"/>
      <c r="D4" s="397"/>
      <c r="E4" s="397"/>
      <c r="F4" s="397"/>
      <c r="G4" s="397"/>
      <c r="H4" s="397"/>
    </row>
    <row r="5" spans="1:9" ht="15.75" x14ac:dyDescent="0.2">
      <c r="A5" s="27"/>
    </row>
    <row r="6" spans="1:9" ht="43.5" customHeight="1" x14ac:dyDescent="0.2">
      <c r="A6" s="380" t="s">
        <v>166</v>
      </c>
      <c r="B6" s="380" t="s">
        <v>167</v>
      </c>
      <c r="C6" s="398" t="s">
        <v>168</v>
      </c>
      <c r="D6" s="399" t="s">
        <v>169</v>
      </c>
      <c r="E6" s="400" t="s">
        <v>170</v>
      </c>
      <c r="F6" s="400"/>
      <c r="G6" s="400"/>
      <c r="H6" s="400"/>
      <c r="I6" s="400"/>
    </row>
    <row r="7" spans="1:9" ht="43.5" customHeight="1" x14ac:dyDescent="0.2">
      <c r="A7" s="380"/>
      <c r="B7" s="380"/>
      <c r="C7" s="398"/>
      <c r="D7" s="380"/>
      <c r="E7" s="254" t="str">
        <f>'Ресурсное обеспечение'!D4</f>
        <v>год предшедствующий отчетному</v>
      </c>
      <c r="F7" s="257" t="str">
        <f>'Ресурсное обеспечение'!F4</f>
        <v>Отчетный финансовый год</v>
      </c>
      <c r="G7" s="257" t="str">
        <f>'Ресурсное обеспечение'!G4</f>
        <v>Текущий финансовый год</v>
      </c>
      <c r="H7" s="257" t="str">
        <f>'Ресурсное обеспечение'!H4</f>
        <v>Очередной финансовый год</v>
      </c>
      <c r="I7" s="257" t="str">
        <f>'Ресурсное обеспечение'!I4</f>
        <v>Первый год планового периода</v>
      </c>
    </row>
    <row r="8" spans="1:9" x14ac:dyDescent="0.2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97">
        <v>6</v>
      </c>
      <c r="G8" s="97">
        <v>7</v>
      </c>
      <c r="H8" s="97">
        <v>8</v>
      </c>
      <c r="I8" s="256">
        <v>8</v>
      </c>
    </row>
    <row r="9" spans="1:9" ht="12.75" customHeight="1" x14ac:dyDescent="0.2">
      <c r="A9" s="380">
        <v>1</v>
      </c>
      <c r="B9" s="401" t="s">
        <v>171</v>
      </c>
      <c r="C9" s="98" t="s">
        <v>172</v>
      </c>
      <c r="D9" s="99" t="s">
        <v>173</v>
      </c>
      <c r="E9" s="269">
        <v>363</v>
      </c>
      <c r="F9" s="269">
        <v>349</v>
      </c>
      <c r="G9" s="269">
        <v>349</v>
      </c>
      <c r="H9" s="269">
        <v>349</v>
      </c>
      <c r="I9" s="269">
        <v>349</v>
      </c>
    </row>
    <row r="10" spans="1:9" ht="51" x14ac:dyDescent="0.2">
      <c r="A10" s="380"/>
      <c r="B10" s="401"/>
      <c r="C10" s="98" t="s">
        <v>174</v>
      </c>
      <c r="D10" s="99" t="s">
        <v>175</v>
      </c>
      <c r="E10" s="269">
        <v>10</v>
      </c>
      <c r="F10" s="269">
        <v>14</v>
      </c>
      <c r="G10" s="269">
        <v>14</v>
      </c>
      <c r="H10" s="269">
        <v>14</v>
      </c>
      <c r="I10" s="269">
        <v>14</v>
      </c>
    </row>
    <row r="11" spans="1:9" ht="76.5" x14ac:dyDescent="0.2">
      <c r="A11" s="380"/>
      <c r="B11" s="401"/>
      <c r="C11" s="99" t="s">
        <v>176</v>
      </c>
      <c r="D11" s="99" t="s">
        <v>175</v>
      </c>
      <c r="E11" s="269">
        <v>3</v>
      </c>
      <c r="F11" s="269">
        <v>3</v>
      </c>
      <c r="G11" s="269">
        <v>3</v>
      </c>
      <c r="H11" s="269">
        <v>3</v>
      </c>
      <c r="I11" s="269">
        <v>3</v>
      </c>
    </row>
    <row r="12" spans="1:9" ht="15" customHeight="1" x14ac:dyDescent="0.2">
      <c r="A12" s="49"/>
      <c r="B12" s="402" t="s">
        <v>177</v>
      </c>
      <c r="C12" s="402"/>
      <c r="D12" s="402"/>
      <c r="E12" s="343">
        <v>53941.9</v>
      </c>
      <c r="F12" s="343">
        <v>53143.4</v>
      </c>
      <c r="G12" s="343">
        <f>F12</f>
        <v>53143.4</v>
      </c>
      <c r="H12" s="343">
        <f>G12</f>
        <v>53143.4</v>
      </c>
      <c r="I12" s="343">
        <f>H12</f>
        <v>53143.4</v>
      </c>
    </row>
    <row r="13" spans="1:9" ht="12.75" customHeight="1" x14ac:dyDescent="0.2">
      <c r="A13" s="380">
        <v>2</v>
      </c>
      <c r="B13" s="401" t="s">
        <v>178</v>
      </c>
      <c r="C13" s="100" t="s">
        <v>172</v>
      </c>
      <c r="D13" s="100" t="s">
        <v>175</v>
      </c>
      <c r="E13" s="270">
        <v>436</v>
      </c>
      <c r="F13" s="270">
        <v>432</v>
      </c>
      <c r="G13" s="270">
        <v>432</v>
      </c>
      <c r="H13" s="270">
        <v>432</v>
      </c>
      <c r="I13" s="191">
        <v>432</v>
      </c>
    </row>
    <row r="14" spans="1:9" ht="76.5" x14ac:dyDescent="0.2">
      <c r="A14" s="380"/>
      <c r="B14" s="401"/>
      <c r="C14" s="98" t="s">
        <v>179</v>
      </c>
      <c r="D14" s="98" t="s">
        <v>175</v>
      </c>
      <c r="E14" s="269">
        <v>11</v>
      </c>
      <c r="F14" s="269">
        <v>7</v>
      </c>
      <c r="G14" s="269">
        <v>7</v>
      </c>
      <c r="H14" s="269">
        <v>7</v>
      </c>
      <c r="I14" s="192">
        <v>7</v>
      </c>
    </row>
    <row r="15" spans="1:9" ht="51" x14ac:dyDescent="0.2">
      <c r="A15" s="380"/>
      <c r="B15" s="401"/>
      <c r="C15" s="98" t="s">
        <v>180</v>
      </c>
      <c r="D15" s="98" t="s">
        <v>175</v>
      </c>
      <c r="E15" s="269">
        <v>35</v>
      </c>
      <c r="F15" s="269">
        <v>35</v>
      </c>
      <c r="G15" s="269">
        <v>35</v>
      </c>
      <c r="H15" s="269">
        <v>35</v>
      </c>
      <c r="I15" s="192">
        <v>35</v>
      </c>
    </row>
    <row r="16" spans="1:9" ht="14.25" customHeight="1" x14ac:dyDescent="0.2">
      <c r="A16" s="49"/>
      <c r="B16" s="402" t="s">
        <v>177</v>
      </c>
      <c r="C16" s="402"/>
      <c r="D16" s="402"/>
      <c r="E16" s="343">
        <v>77811.899999999994</v>
      </c>
      <c r="F16" s="343">
        <v>84717.9</v>
      </c>
      <c r="G16" s="343">
        <f>F16</f>
        <v>84717.9</v>
      </c>
      <c r="H16" s="343">
        <f>G16</f>
        <v>84717.9</v>
      </c>
      <c r="I16" s="343">
        <f>H16</f>
        <v>84717.9</v>
      </c>
    </row>
    <row r="17" spans="1:10" ht="12.75" customHeight="1" x14ac:dyDescent="0.2">
      <c r="A17" s="380">
        <v>3</v>
      </c>
      <c r="B17" s="401" t="s">
        <v>181</v>
      </c>
      <c r="C17" s="98" t="s">
        <v>182</v>
      </c>
      <c r="D17" s="98" t="s">
        <v>175</v>
      </c>
      <c r="E17" s="269">
        <v>21</v>
      </c>
      <c r="F17" s="269">
        <v>20</v>
      </c>
      <c r="G17" s="269">
        <v>20</v>
      </c>
      <c r="H17" s="269">
        <v>20</v>
      </c>
      <c r="I17" s="269">
        <v>20</v>
      </c>
    </row>
    <row r="18" spans="1:10" ht="63.75" x14ac:dyDescent="0.2">
      <c r="A18" s="380"/>
      <c r="B18" s="401"/>
      <c r="C18" s="98" t="s">
        <v>183</v>
      </c>
      <c r="D18" s="98" t="s">
        <v>175</v>
      </c>
      <c r="E18" s="269">
        <v>51</v>
      </c>
      <c r="F18" s="269">
        <v>69</v>
      </c>
      <c r="G18" s="269">
        <v>69</v>
      </c>
      <c r="H18" s="269">
        <v>69</v>
      </c>
      <c r="I18" s="269">
        <v>69</v>
      </c>
    </row>
    <row r="19" spans="1:10" x14ac:dyDescent="0.2">
      <c r="A19" s="380"/>
      <c r="B19" s="401"/>
      <c r="C19" s="98" t="s">
        <v>184</v>
      </c>
      <c r="D19" s="98" t="s">
        <v>175</v>
      </c>
      <c r="E19" s="269">
        <v>4</v>
      </c>
      <c r="F19" s="269">
        <v>4</v>
      </c>
      <c r="G19" s="269">
        <v>4</v>
      </c>
      <c r="H19" s="269">
        <v>4</v>
      </c>
      <c r="I19" s="269">
        <v>4</v>
      </c>
    </row>
    <row r="20" spans="1:10" ht="12.75" customHeight="1" x14ac:dyDescent="0.2">
      <c r="A20" s="49"/>
      <c r="B20" s="402" t="s">
        <v>177</v>
      </c>
      <c r="C20" s="402"/>
      <c r="D20" s="402"/>
      <c r="E20" s="343">
        <v>13560</v>
      </c>
      <c r="F20" s="343">
        <v>16383</v>
      </c>
      <c r="G20" s="343">
        <v>11800.2</v>
      </c>
      <c r="H20" s="343">
        <v>11800.2</v>
      </c>
      <c r="I20" s="343">
        <v>11800.2</v>
      </c>
    </row>
    <row r="21" spans="1:10" ht="25.5" x14ac:dyDescent="0.2">
      <c r="A21" s="49">
        <v>4</v>
      </c>
      <c r="B21" s="98" t="s">
        <v>185</v>
      </c>
      <c r="C21" s="98" t="s">
        <v>182</v>
      </c>
      <c r="D21" s="98" t="s">
        <v>186</v>
      </c>
      <c r="E21" s="171">
        <v>139658</v>
      </c>
      <c r="F21" s="171">
        <f>129306+41889</f>
        <v>171195</v>
      </c>
      <c r="G21" s="171">
        <v>171195</v>
      </c>
      <c r="H21" s="171">
        <v>171195</v>
      </c>
      <c r="I21" s="171">
        <v>171195</v>
      </c>
      <c r="J21" s="50" t="s">
        <v>558</v>
      </c>
    </row>
    <row r="22" spans="1:10" ht="12.75" customHeight="1" x14ac:dyDescent="0.2">
      <c r="A22" s="49"/>
      <c r="B22" s="402" t="s">
        <v>177</v>
      </c>
      <c r="C22" s="402"/>
      <c r="D22" s="402"/>
      <c r="E22" s="343">
        <v>16314</v>
      </c>
      <c r="F22" s="343">
        <f>5988.1+7265.2</f>
        <v>13253.3</v>
      </c>
      <c r="G22" s="343">
        <v>21146.2</v>
      </c>
      <c r="H22" s="343">
        <v>21146.2</v>
      </c>
      <c r="I22" s="343">
        <v>21146.2</v>
      </c>
    </row>
    <row r="23" spans="1:10" ht="25.5" x14ac:dyDescent="0.2">
      <c r="A23" s="49">
        <v>5</v>
      </c>
      <c r="B23" s="98" t="s">
        <v>187</v>
      </c>
      <c r="C23" s="98" t="s">
        <v>188</v>
      </c>
      <c r="D23" s="98" t="s">
        <v>175</v>
      </c>
      <c r="E23" s="171">
        <v>432</v>
      </c>
      <c r="F23" s="171">
        <v>432</v>
      </c>
      <c r="G23" s="171">
        <v>432</v>
      </c>
      <c r="H23" s="171">
        <v>432</v>
      </c>
      <c r="I23" s="171">
        <v>432</v>
      </c>
    </row>
    <row r="24" spans="1:10" ht="12.75" customHeight="1" x14ac:dyDescent="0.2">
      <c r="A24" s="49"/>
      <c r="B24" s="402" t="s">
        <v>177</v>
      </c>
      <c r="C24" s="402"/>
      <c r="D24" s="402"/>
      <c r="E24" s="343">
        <v>2714.4</v>
      </c>
      <c r="F24" s="343">
        <v>1820.5</v>
      </c>
      <c r="G24" s="343">
        <v>2714.4</v>
      </c>
      <c r="H24" s="343">
        <v>2714.4</v>
      </c>
      <c r="I24" s="343">
        <v>2714.4</v>
      </c>
    </row>
    <row r="25" spans="1:10" ht="76.5" x14ac:dyDescent="0.2">
      <c r="A25" s="49">
        <v>6</v>
      </c>
      <c r="B25" s="98" t="s">
        <v>189</v>
      </c>
      <c r="C25" s="98" t="s">
        <v>190</v>
      </c>
      <c r="D25" s="98" t="s">
        <v>191</v>
      </c>
      <c r="E25" s="171">
        <v>12</v>
      </c>
      <c r="F25" s="171">
        <v>12</v>
      </c>
      <c r="G25" s="171">
        <v>12</v>
      </c>
      <c r="H25" s="171">
        <v>12</v>
      </c>
      <c r="I25" s="171">
        <v>12</v>
      </c>
    </row>
    <row r="26" spans="1:10" ht="12.75" customHeight="1" x14ac:dyDescent="0.2">
      <c r="A26" s="49"/>
      <c r="B26" s="402" t="s">
        <v>177</v>
      </c>
      <c r="C26" s="402"/>
      <c r="D26" s="402"/>
      <c r="E26" s="343">
        <v>10860.6</v>
      </c>
      <c r="F26" s="343">
        <v>10871.4</v>
      </c>
      <c r="G26" s="343">
        <v>10582.5</v>
      </c>
      <c r="H26" s="343">
        <v>10582.5</v>
      </c>
      <c r="I26" s="343">
        <v>10582.5</v>
      </c>
    </row>
    <row r="27" spans="1:10" x14ac:dyDescent="0.2">
      <c r="A27" s="49">
        <v>7</v>
      </c>
      <c r="B27" s="98" t="s">
        <v>192</v>
      </c>
      <c r="C27" s="98" t="s">
        <v>192</v>
      </c>
      <c r="D27" s="98" t="s">
        <v>175</v>
      </c>
      <c r="E27" s="171">
        <v>519</v>
      </c>
      <c r="F27" s="171">
        <v>812</v>
      </c>
      <c r="G27" s="171">
        <v>812</v>
      </c>
      <c r="H27" s="171">
        <v>812</v>
      </c>
      <c r="I27" s="171">
        <v>812</v>
      </c>
    </row>
    <row r="28" spans="1:10" ht="12.75" customHeight="1" x14ac:dyDescent="0.2">
      <c r="A28" s="49"/>
      <c r="B28" s="402" t="s">
        <v>177</v>
      </c>
      <c r="C28" s="402"/>
      <c r="D28" s="402"/>
      <c r="E28" s="343">
        <v>17420.099999999999</v>
      </c>
      <c r="F28" s="343">
        <v>15627.9</v>
      </c>
      <c r="G28" s="343">
        <v>15801.1</v>
      </c>
      <c r="H28" s="343">
        <v>15801.1</v>
      </c>
      <c r="I28" s="343">
        <v>15801.1</v>
      </c>
    </row>
    <row r="29" spans="1:10" ht="12.75" customHeight="1" x14ac:dyDescent="0.2">
      <c r="A29" s="380">
        <v>8</v>
      </c>
      <c r="B29" s="401" t="s">
        <v>193</v>
      </c>
      <c r="C29" s="98" t="s">
        <v>194</v>
      </c>
      <c r="D29" s="98" t="s">
        <v>175</v>
      </c>
      <c r="E29" s="192">
        <v>55</v>
      </c>
      <c r="F29" s="192">
        <v>68</v>
      </c>
      <c r="G29" s="192">
        <v>68</v>
      </c>
      <c r="H29" s="192">
        <v>68</v>
      </c>
      <c r="I29" s="192">
        <v>68</v>
      </c>
    </row>
    <row r="30" spans="1:10" x14ac:dyDescent="0.2">
      <c r="A30" s="380"/>
      <c r="B30" s="401"/>
      <c r="C30" s="98" t="s">
        <v>195</v>
      </c>
      <c r="D30" s="98" t="s">
        <v>175</v>
      </c>
      <c r="E30" s="192">
        <f>329-55-20</f>
        <v>254</v>
      </c>
      <c r="F30" s="192">
        <v>219</v>
      </c>
      <c r="G30" s="192">
        <v>219</v>
      </c>
      <c r="H30" s="192">
        <v>219</v>
      </c>
      <c r="I30" s="192">
        <v>219</v>
      </c>
    </row>
    <row r="31" spans="1:10" ht="25.5" x14ac:dyDescent="0.2">
      <c r="A31" s="380"/>
      <c r="B31" s="401"/>
      <c r="C31" s="98" t="s">
        <v>196</v>
      </c>
      <c r="D31" s="98" t="s">
        <v>175</v>
      </c>
      <c r="E31" s="192">
        <v>11</v>
      </c>
      <c r="F31" s="192">
        <v>8</v>
      </c>
      <c r="G31" s="192">
        <v>8</v>
      </c>
      <c r="H31" s="192">
        <v>8</v>
      </c>
      <c r="I31" s="192">
        <v>8</v>
      </c>
    </row>
    <row r="32" spans="1:10" ht="25.5" x14ac:dyDescent="0.2">
      <c r="A32" s="380"/>
      <c r="B32" s="401"/>
      <c r="C32" s="98" t="s">
        <v>197</v>
      </c>
      <c r="D32" s="98" t="s">
        <v>175</v>
      </c>
      <c r="E32" s="192">
        <v>9</v>
      </c>
      <c r="F32" s="192">
        <v>8</v>
      </c>
      <c r="G32" s="192">
        <v>8</v>
      </c>
      <c r="H32" s="192">
        <v>8</v>
      </c>
      <c r="I32" s="192">
        <v>8</v>
      </c>
    </row>
    <row r="33" spans="1:9" ht="12.75" customHeight="1" x14ac:dyDescent="0.2">
      <c r="A33" s="49"/>
      <c r="B33" s="402" t="s">
        <v>177</v>
      </c>
      <c r="C33" s="402"/>
      <c r="D33" s="402"/>
      <c r="E33" s="343">
        <v>29906</v>
      </c>
      <c r="F33" s="343">
        <v>32560.5</v>
      </c>
      <c r="G33" s="343">
        <v>28652.3</v>
      </c>
      <c r="H33" s="343">
        <v>28652.3</v>
      </c>
      <c r="I33" s="343">
        <v>28652.3</v>
      </c>
    </row>
    <row r="34" spans="1:9" ht="38.25" customHeight="1" x14ac:dyDescent="0.2">
      <c r="A34" s="380">
        <v>9</v>
      </c>
      <c r="B34" s="401" t="s">
        <v>198</v>
      </c>
      <c r="C34" s="98" t="s">
        <v>199</v>
      </c>
      <c r="D34" s="98" t="s">
        <v>175</v>
      </c>
      <c r="E34" s="192">
        <v>55</v>
      </c>
      <c r="F34" s="192">
        <v>68</v>
      </c>
      <c r="G34" s="192">
        <v>68</v>
      </c>
      <c r="H34" s="192">
        <v>68</v>
      </c>
      <c r="I34" s="192">
        <v>68</v>
      </c>
    </row>
    <row r="35" spans="1:9" ht="38.25" x14ac:dyDescent="0.2">
      <c r="A35" s="380"/>
      <c r="B35" s="401"/>
      <c r="C35" s="98" t="s">
        <v>200</v>
      </c>
      <c r="D35" s="98" t="s">
        <v>175</v>
      </c>
      <c r="E35" s="192">
        <v>254</v>
      </c>
      <c r="F35" s="192">
        <v>219</v>
      </c>
      <c r="G35" s="192">
        <v>219</v>
      </c>
      <c r="H35" s="192">
        <v>219</v>
      </c>
      <c r="I35" s="192">
        <v>219</v>
      </c>
    </row>
    <row r="36" spans="1:9" ht="12.75" customHeight="1" x14ac:dyDescent="0.2">
      <c r="A36" s="49"/>
      <c r="B36" s="402" t="s">
        <v>177</v>
      </c>
      <c r="C36" s="402"/>
      <c r="D36" s="402"/>
      <c r="E36" s="343">
        <v>39336.300000000003</v>
      </c>
      <c r="F36" s="343">
        <v>41825.199999999997</v>
      </c>
      <c r="G36" s="343">
        <v>38968.6</v>
      </c>
      <c r="H36" s="343">
        <v>38968.6</v>
      </c>
      <c r="I36" s="343">
        <v>38968.6</v>
      </c>
    </row>
    <row r="37" spans="1:9" ht="44.25" customHeight="1" x14ac:dyDescent="0.2">
      <c r="A37" s="404">
        <v>10</v>
      </c>
      <c r="B37" s="407" t="s">
        <v>456</v>
      </c>
      <c r="C37" s="407" t="s">
        <v>456</v>
      </c>
      <c r="D37" s="190" t="s">
        <v>457</v>
      </c>
      <c r="E37" s="171">
        <v>4</v>
      </c>
      <c r="F37" s="171">
        <v>4</v>
      </c>
      <c r="G37" s="171">
        <v>4</v>
      </c>
      <c r="H37" s="171">
        <v>4</v>
      </c>
      <c r="I37" s="171">
        <v>4</v>
      </c>
    </row>
    <row r="38" spans="1:9" ht="31.5" customHeight="1" x14ac:dyDescent="0.2">
      <c r="A38" s="405"/>
      <c r="B38" s="408"/>
      <c r="C38" s="408"/>
      <c r="D38" s="190" t="s">
        <v>547</v>
      </c>
      <c r="E38" s="171">
        <v>1</v>
      </c>
      <c r="F38" s="171">
        <v>1</v>
      </c>
      <c r="G38" s="171">
        <v>1</v>
      </c>
      <c r="H38" s="171">
        <v>1</v>
      </c>
      <c r="I38" s="171">
        <v>1</v>
      </c>
    </row>
    <row r="39" spans="1:9" ht="32.25" customHeight="1" x14ac:dyDescent="0.2">
      <c r="A39" s="405"/>
      <c r="B39" s="409"/>
      <c r="C39" s="409"/>
      <c r="D39" s="190" t="s">
        <v>548</v>
      </c>
      <c r="E39" s="343">
        <v>3</v>
      </c>
      <c r="F39" s="343">
        <v>3</v>
      </c>
      <c r="G39" s="343">
        <v>3</v>
      </c>
      <c r="H39" s="343">
        <v>3</v>
      </c>
      <c r="I39" s="343">
        <v>3</v>
      </c>
    </row>
    <row r="40" spans="1:9" ht="12.75" customHeight="1" x14ac:dyDescent="0.2">
      <c r="A40" s="406"/>
      <c r="B40" s="403" t="s">
        <v>177</v>
      </c>
      <c r="C40" s="403"/>
      <c r="D40" s="403"/>
      <c r="E40" s="343">
        <v>72.7</v>
      </c>
      <c r="F40" s="343">
        <v>1201.5</v>
      </c>
      <c r="G40" s="343">
        <f>F40</f>
        <v>1201.5</v>
      </c>
      <c r="H40" s="343">
        <f>G40</f>
        <v>1201.5</v>
      </c>
      <c r="I40" s="343">
        <f>H40</f>
        <v>1201.5</v>
      </c>
    </row>
    <row r="41" spans="1:9" ht="51" customHeight="1" x14ac:dyDescent="0.2">
      <c r="A41" s="380">
        <v>11</v>
      </c>
      <c r="B41" s="402" t="s">
        <v>201</v>
      </c>
      <c r="C41" s="98" t="s">
        <v>202</v>
      </c>
      <c r="D41" s="98" t="s">
        <v>203</v>
      </c>
      <c r="E41" s="171">
        <v>16974</v>
      </c>
      <c r="F41" s="171">
        <v>3320</v>
      </c>
      <c r="G41" s="171"/>
      <c r="H41" s="171"/>
      <c r="I41" s="171"/>
    </row>
    <row r="42" spans="1:9" ht="38.25" x14ac:dyDescent="0.2">
      <c r="A42" s="380"/>
      <c r="B42" s="402"/>
      <c r="C42" s="98" t="s">
        <v>204</v>
      </c>
      <c r="D42" s="98" t="s">
        <v>203</v>
      </c>
      <c r="E42" s="171">
        <v>4186</v>
      </c>
      <c r="F42" s="171">
        <v>2158</v>
      </c>
      <c r="G42" s="171"/>
      <c r="H42" s="171"/>
      <c r="I42" s="171"/>
    </row>
    <row r="43" spans="1:9" ht="12.75" customHeight="1" x14ac:dyDescent="0.2">
      <c r="A43" s="49"/>
      <c r="B43" s="410" t="s">
        <v>177</v>
      </c>
      <c r="C43" s="410"/>
      <c r="D43" s="410"/>
      <c r="E43" s="343">
        <v>1241</v>
      </c>
      <c r="F43" s="343">
        <v>1550.8</v>
      </c>
      <c r="G43" s="343"/>
      <c r="H43" s="343"/>
      <c r="I43" s="343"/>
    </row>
    <row r="44" spans="1:9" ht="25.5" x14ac:dyDescent="0.2">
      <c r="A44" s="49">
        <v>12</v>
      </c>
      <c r="B44" s="101" t="s">
        <v>205</v>
      </c>
      <c r="C44" s="102" t="s">
        <v>473</v>
      </c>
      <c r="D44" s="102" t="s">
        <v>474</v>
      </c>
      <c r="E44" s="171">
        <v>11</v>
      </c>
      <c r="F44" s="171">
        <v>22</v>
      </c>
      <c r="G44" s="171">
        <v>22</v>
      </c>
      <c r="H44" s="171">
        <v>22</v>
      </c>
      <c r="I44" s="171">
        <v>22</v>
      </c>
    </row>
    <row r="45" spans="1:9" ht="12.75" customHeight="1" x14ac:dyDescent="0.2">
      <c r="A45" s="49"/>
      <c r="B45" s="402" t="s">
        <v>177</v>
      </c>
      <c r="C45" s="402"/>
      <c r="D45" s="402"/>
      <c r="E45" s="343">
        <v>1431.2</v>
      </c>
      <c r="F45" s="343">
        <v>1454.1</v>
      </c>
      <c r="G45" s="343">
        <v>1510.3</v>
      </c>
      <c r="H45" s="343">
        <v>1510.3</v>
      </c>
      <c r="I45" s="343">
        <v>1510.3</v>
      </c>
    </row>
    <row r="46" spans="1:9" ht="51.75" customHeight="1" x14ac:dyDescent="0.2">
      <c r="A46" s="344">
        <v>13</v>
      </c>
      <c r="B46" s="341" t="s">
        <v>557</v>
      </c>
      <c r="C46" s="340" t="s">
        <v>207</v>
      </c>
      <c r="D46" s="330" t="s">
        <v>208</v>
      </c>
      <c r="E46" s="171">
        <v>6</v>
      </c>
      <c r="F46" s="171">
        <v>6</v>
      </c>
      <c r="G46" s="171">
        <v>6</v>
      </c>
      <c r="H46" s="171">
        <v>6</v>
      </c>
      <c r="I46" s="171">
        <v>6</v>
      </c>
    </row>
    <row r="47" spans="1:9" ht="27.75" customHeight="1" x14ac:dyDescent="0.2">
      <c r="A47" s="329"/>
      <c r="B47" s="410" t="s">
        <v>177</v>
      </c>
      <c r="C47" s="410"/>
      <c r="D47" s="410"/>
      <c r="E47" s="343">
        <v>1116.5999999999999</v>
      </c>
      <c r="F47" s="343">
        <v>1263.5</v>
      </c>
      <c r="G47" s="343">
        <f>F47</f>
        <v>1263.5</v>
      </c>
      <c r="H47" s="343">
        <f t="shared" ref="H47:I47" si="0">G47</f>
        <v>1263.5</v>
      </c>
      <c r="I47" s="343">
        <f t="shared" si="0"/>
        <v>1263.5</v>
      </c>
    </row>
    <row r="48" spans="1:9" ht="89.25" x14ac:dyDescent="0.2">
      <c r="A48" s="49">
        <v>14</v>
      </c>
      <c r="B48" s="98" t="s">
        <v>206</v>
      </c>
      <c r="C48" s="98" t="s">
        <v>207</v>
      </c>
      <c r="D48" s="98" t="s">
        <v>208</v>
      </c>
      <c r="E48" s="171">
        <v>6</v>
      </c>
      <c r="F48" s="171">
        <v>6</v>
      </c>
      <c r="G48" s="171">
        <v>6</v>
      </c>
      <c r="H48" s="171">
        <v>6</v>
      </c>
      <c r="I48" s="171">
        <v>6</v>
      </c>
    </row>
    <row r="49" spans="1:9" ht="12.75" customHeight="1" x14ac:dyDescent="0.2">
      <c r="A49" s="49"/>
      <c r="B49" s="402" t="s">
        <v>177</v>
      </c>
      <c r="C49" s="402"/>
      <c r="D49" s="402"/>
      <c r="E49" s="343">
        <v>368.8</v>
      </c>
      <c r="F49" s="343">
        <v>1002.1</v>
      </c>
      <c r="G49" s="343">
        <v>433.9</v>
      </c>
      <c r="H49" s="343">
        <v>433.9</v>
      </c>
      <c r="I49" s="343">
        <v>433.9</v>
      </c>
    </row>
    <row r="50" spans="1:9" ht="38.25" x14ac:dyDescent="0.2">
      <c r="A50" s="49">
        <v>15</v>
      </c>
      <c r="B50" s="98" t="s">
        <v>209</v>
      </c>
      <c r="C50" s="98" t="s">
        <v>210</v>
      </c>
      <c r="D50" s="98" t="s">
        <v>208</v>
      </c>
      <c r="E50" s="171">
        <v>20</v>
      </c>
      <c r="F50" s="171">
        <v>20</v>
      </c>
      <c r="G50" s="171">
        <v>20</v>
      </c>
      <c r="H50" s="171">
        <v>20</v>
      </c>
      <c r="I50" s="171">
        <v>20</v>
      </c>
    </row>
    <row r="51" spans="1:9" ht="16.5" customHeight="1" x14ac:dyDescent="0.2">
      <c r="A51" s="49"/>
      <c r="B51" s="402" t="s">
        <v>177</v>
      </c>
      <c r="C51" s="402"/>
      <c r="D51" s="402"/>
      <c r="E51" s="343">
        <v>368.8</v>
      </c>
      <c r="F51" s="343">
        <v>377.2</v>
      </c>
      <c r="G51" s="343">
        <v>433.9</v>
      </c>
      <c r="H51" s="343">
        <v>433.9</v>
      </c>
      <c r="I51" s="343">
        <v>433.9</v>
      </c>
    </row>
    <row r="52" spans="1:9" ht="16.5" customHeight="1" x14ac:dyDescent="0.2">
      <c r="A52" s="337"/>
      <c r="B52" s="338"/>
      <c r="C52" s="338"/>
      <c r="D52" s="338"/>
      <c r="E52" s="339"/>
      <c r="F52" s="339"/>
      <c r="G52" s="339"/>
      <c r="H52" s="339"/>
      <c r="I52" s="339"/>
    </row>
    <row r="53" spans="1:9" ht="16.5" customHeight="1" x14ac:dyDescent="0.2">
      <c r="A53" s="337"/>
      <c r="B53" s="338"/>
      <c r="C53" s="338"/>
      <c r="D53" s="338"/>
      <c r="E53" s="339"/>
      <c r="F53" s="339"/>
      <c r="G53" s="339"/>
      <c r="H53" s="339"/>
      <c r="I53" s="339"/>
    </row>
    <row r="55" spans="1:9" ht="15.75" x14ac:dyDescent="0.25">
      <c r="A55" s="2" t="s">
        <v>87</v>
      </c>
    </row>
    <row r="57" spans="1:9" x14ac:dyDescent="0.2">
      <c r="F57" s="342">
        <f>F51+F49+F47+F45+F43</f>
        <v>5647.7</v>
      </c>
    </row>
  </sheetData>
  <mergeCells count="38">
    <mergeCell ref="B49:D49"/>
    <mergeCell ref="B51:D51"/>
    <mergeCell ref="B33:D33"/>
    <mergeCell ref="A34:A35"/>
    <mergeCell ref="B34:B35"/>
    <mergeCell ref="B36:D36"/>
    <mergeCell ref="A41:A42"/>
    <mergeCell ref="B41:B42"/>
    <mergeCell ref="B40:D40"/>
    <mergeCell ref="A37:A40"/>
    <mergeCell ref="B37:B39"/>
    <mergeCell ref="C37:C39"/>
    <mergeCell ref="B47:D47"/>
    <mergeCell ref="B43:D43"/>
    <mergeCell ref="B45:D45"/>
    <mergeCell ref="B24:D24"/>
    <mergeCell ref="B26:D26"/>
    <mergeCell ref="B28:D28"/>
    <mergeCell ref="A29:A32"/>
    <mergeCell ref="B29:B32"/>
    <mergeCell ref="B16:D16"/>
    <mergeCell ref="A17:A19"/>
    <mergeCell ref="B17:B19"/>
    <mergeCell ref="B20:D20"/>
    <mergeCell ref="B22:D22"/>
    <mergeCell ref="A9:A11"/>
    <mergeCell ref="B9:B11"/>
    <mergeCell ref="B12:D12"/>
    <mergeCell ref="A13:A15"/>
    <mergeCell ref="B13:B15"/>
    <mergeCell ref="F1:H1"/>
    <mergeCell ref="A3:H3"/>
    <mergeCell ref="A4:H4"/>
    <mergeCell ref="A6:A7"/>
    <mergeCell ref="B6:B7"/>
    <mergeCell ref="C6:C7"/>
    <mergeCell ref="D6:D7"/>
    <mergeCell ref="E6:I6"/>
  </mergeCells>
  <hyperlinks>
    <hyperlink ref="C6" location="P382" display="Содержание муниципальной услуги (работы) &lt;1&gt;"/>
  </hyperlinks>
  <printOptions gridLines="1"/>
  <pageMargins left="0.43333333333333302" right="0.23611111111111102" top="0.35416666666666702" bottom="0.35416666666666702" header="0.51180555555555496" footer="0.51180555555555496"/>
  <pageSetup paperSize="9" scale="52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IV38"/>
  <sheetViews>
    <sheetView view="pageBreakPreview" topLeftCell="A20" zoomScale="60" zoomScaleNormal="80" workbookViewId="0">
      <selection activeCell="I28" sqref="I28"/>
    </sheetView>
  </sheetViews>
  <sheetFormatPr defaultColWidth="9.140625" defaultRowHeight="15.75" x14ac:dyDescent="0.25"/>
  <cols>
    <col min="1" max="1" width="8.7109375" style="1" customWidth="1"/>
    <col min="2" max="2" width="79" style="2" customWidth="1"/>
    <col min="3" max="3" width="12" style="2" customWidth="1"/>
    <col min="4" max="4" width="15.7109375" style="2" customWidth="1"/>
    <col min="5" max="5" width="12.140625" style="2" customWidth="1"/>
    <col min="6" max="7" width="14.140625" style="2" customWidth="1"/>
    <col min="8" max="8" width="15.42578125" style="2" customWidth="1"/>
    <col min="9" max="9" width="15.140625" style="2" customWidth="1"/>
    <col min="10" max="256" width="9.140625" style="2"/>
  </cols>
  <sheetData>
    <row r="1" spans="1:9" ht="72.75" customHeight="1" x14ac:dyDescent="0.25">
      <c r="A1" s="4"/>
      <c r="F1" s="411" t="s">
        <v>211</v>
      </c>
      <c r="G1" s="411"/>
      <c r="H1" s="411"/>
      <c r="I1" s="411"/>
    </row>
    <row r="2" spans="1:9" ht="37.5" customHeight="1" x14ac:dyDescent="0.25">
      <c r="A2" s="412" t="s">
        <v>212</v>
      </c>
      <c r="B2" s="412"/>
      <c r="C2" s="412"/>
      <c r="D2" s="412"/>
      <c r="E2" s="412"/>
      <c r="F2" s="412"/>
      <c r="G2" s="412"/>
    </row>
    <row r="3" spans="1:9" ht="37.5" customHeight="1" x14ac:dyDescent="0.25">
      <c r="A3" s="358" t="s">
        <v>2</v>
      </c>
      <c r="B3" s="359" t="s">
        <v>213</v>
      </c>
      <c r="C3" s="359" t="s">
        <v>4</v>
      </c>
      <c r="D3" s="359" t="s">
        <v>214</v>
      </c>
      <c r="E3" s="359" t="s">
        <v>215</v>
      </c>
      <c r="F3" s="359"/>
      <c r="G3" s="359"/>
      <c r="H3" s="359"/>
      <c r="I3" s="359"/>
    </row>
    <row r="4" spans="1:9" ht="64.5" customHeight="1" x14ac:dyDescent="0.25">
      <c r="A4" s="358"/>
      <c r="B4" s="359"/>
      <c r="C4" s="359"/>
      <c r="D4" s="359"/>
      <c r="E4" s="8" t="str">
        <f>Мун.задания!E7</f>
        <v>год предшедствующий отчетному</v>
      </c>
      <c r="F4" s="8" t="str">
        <f>'Ресурсное обеспечение'!F4</f>
        <v>Отчетный финансовый год</v>
      </c>
      <c r="G4" s="8" t="str">
        <f>'Ресурсное обеспечение'!G4</f>
        <v>Текущий финансовый год</v>
      </c>
      <c r="H4" s="8" t="str">
        <f>'Ресурсное обеспечение'!H4</f>
        <v>Очередной финансовый год</v>
      </c>
      <c r="I4" s="8" t="str">
        <f>'Ресурсное обеспечение'!I4</f>
        <v>Первый год планового периода</v>
      </c>
    </row>
    <row r="5" spans="1:9" ht="25.5" customHeight="1" x14ac:dyDescent="0.25">
      <c r="A5" s="358"/>
      <c r="B5" s="359"/>
      <c r="C5" s="359"/>
      <c r="D5" s="359"/>
      <c r="E5" s="413">
        <v>2022</v>
      </c>
      <c r="F5" s="413">
        <v>2023</v>
      </c>
      <c r="G5" s="413">
        <v>2024</v>
      </c>
      <c r="H5" s="385">
        <v>2025</v>
      </c>
      <c r="I5" s="385">
        <v>2026</v>
      </c>
    </row>
    <row r="6" spans="1:9" ht="25.5" customHeight="1" x14ac:dyDescent="0.25">
      <c r="A6" s="358"/>
      <c r="B6" s="359"/>
      <c r="C6" s="359"/>
      <c r="D6" s="359"/>
      <c r="E6" s="414"/>
      <c r="F6" s="414"/>
      <c r="G6" s="414"/>
      <c r="H6" s="385"/>
      <c r="I6" s="385"/>
    </row>
    <row r="7" spans="1:9" ht="25.5" customHeight="1" x14ac:dyDescent="0.25">
      <c r="A7" s="358"/>
      <c r="B7" s="359"/>
      <c r="C7" s="359"/>
      <c r="D7" s="359"/>
      <c r="E7" s="415"/>
      <c r="F7" s="415"/>
      <c r="G7" s="415"/>
      <c r="H7" s="385"/>
      <c r="I7" s="385"/>
    </row>
    <row r="8" spans="1:9" ht="53.25" customHeight="1" x14ac:dyDescent="0.25">
      <c r="A8" s="366" t="s">
        <v>216</v>
      </c>
      <c r="B8" s="366"/>
      <c r="C8" s="366"/>
      <c r="D8" s="366"/>
      <c r="E8" s="366"/>
      <c r="F8" s="366"/>
      <c r="G8" s="366"/>
    </row>
    <row r="9" spans="1:9" ht="33" customHeight="1" x14ac:dyDescent="0.25">
      <c r="A9" s="418" t="s">
        <v>217</v>
      </c>
      <c r="B9" s="418"/>
      <c r="C9" s="418"/>
      <c r="D9" s="418"/>
      <c r="E9" s="418"/>
      <c r="F9" s="418"/>
      <c r="G9" s="418"/>
    </row>
    <row r="10" spans="1:9" ht="43.5" customHeight="1" x14ac:dyDescent="0.25">
      <c r="A10" s="21" t="s">
        <v>25</v>
      </c>
      <c r="B10" s="103" t="s">
        <v>26</v>
      </c>
      <c r="C10" s="22" t="s">
        <v>16</v>
      </c>
      <c r="D10" s="159" t="s">
        <v>218</v>
      </c>
      <c r="E10" s="159">
        <f t="shared" ref="E10" si="0">329/450*1000</f>
        <v>731.1111111111112</v>
      </c>
      <c r="F10" s="159">
        <v>485.6</v>
      </c>
      <c r="G10" s="159">
        <v>753.12</v>
      </c>
      <c r="H10" s="159">
        <v>753.12</v>
      </c>
      <c r="I10" s="159">
        <v>753.12</v>
      </c>
    </row>
    <row r="11" spans="1:9" ht="84" customHeight="1" x14ac:dyDescent="0.25">
      <c r="A11" s="11" t="s">
        <v>219</v>
      </c>
      <c r="B11" s="20" t="s">
        <v>28</v>
      </c>
      <c r="C11" s="22" t="s">
        <v>16</v>
      </c>
      <c r="D11" s="104" t="s">
        <v>218</v>
      </c>
      <c r="E11" s="22">
        <v>50</v>
      </c>
      <c r="F11" s="13">
        <v>100</v>
      </c>
      <c r="G11" s="13" t="s">
        <v>542</v>
      </c>
      <c r="H11" s="13" t="s">
        <v>542</v>
      </c>
      <c r="I11" s="13" t="s">
        <v>542</v>
      </c>
    </row>
    <row r="12" spans="1:9" ht="87.75" customHeight="1" x14ac:dyDescent="0.25">
      <c r="A12" s="11" t="s">
        <v>29</v>
      </c>
      <c r="B12" s="12" t="s">
        <v>540</v>
      </c>
      <c r="C12" s="13" t="s">
        <v>16</v>
      </c>
      <c r="D12" s="8" t="s">
        <v>218</v>
      </c>
      <c r="E12" s="13">
        <v>100</v>
      </c>
      <c r="F12" s="13">
        <v>100</v>
      </c>
      <c r="G12" s="318" t="s">
        <v>542</v>
      </c>
      <c r="H12" s="318" t="s">
        <v>542</v>
      </c>
      <c r="I12" s="318" t="s">
        <v>542</v>
      </c>
    </row>
    <row r="13" spans="1:9" ht="60" customHeight="1" x14ac:dyDescent="0.25">
      <c r="A13" s="11" t="s">
        <v>249</v>
      </c>
      <c r="B13" s="326" t="s">
        <v>539</v>
      </c>
      <c r="C13" s="22" t="s">
        <v>16</v>
      </c>
      <c r="D13" s="159" t="s">
        <v>218</v>
      </c>
      <c r="E13" s="13" t="s">
        <v>542</v>
      </c>
      <c r="F13" s="13" t="s">
        <v>542</v>
      </c>
      <c r="G13" s="324">
        <v>100</v>
      </c>
      <c r="H13" s="324">
        <v>100</v>
      </c>
      <c r="I13" s="324">
        <v>100</v>
      </c>
    </row>
    <row r="14" spans="1:9" ht="85.5" customHeight="1" x14ac:dyDescent="0.25">
      <c r="A14" s="11" t="s">
        <v>253</v>
      </c>
      <c r="B14" s="326" t="s">
        <v>541</v>
      </c>
      <c r="C14" s="22" t="s">
        <v>16</v>
      </c>
      <c r="D14" s="104" t="s">
        <v>218</v>
      </c>
      <c r="E14" s="318" t="s">
        <v>542</v>
      </c>
      <c r="F14" s="318" t="s">
        <v>542</v>
      </c>
      <c r="G14" s="324">
        <v>100</v>
      </c>
      <c r="H14" s="324">
        <v>100</v>
      </c>
      <c r="I14" s="324">
        <v>100</v>
      </c>
    </row>
    <row r="15" spans="1:9" ht="45.75" customHeight="1" x14ac:dyDescent="0.25">
      <c r="A15" s="419" t="s">
        <v>30</v>
      </c>
      <c r="B15" s="419"/>
      <c r="C15" s="420"/>
      <c r="D15" s="420"/>
      <c r="E15" s="419"/>
      <c r="F15" s="419"/>
      <c r="G15" s="421"/>
    </row>
    <row r="16" spans="1:9" ht="85.5" customHeight="1" x14ac:dyDescent="0.25">
      <c r="A16" s="11" t="s">
        <v>220</v>
      </c>
      <c r="B16" s="326" t="s">
        <v>32</v>
      </c>
      <c r="C16" s="346" t="s">
        <v>16</v>
      </c>
      <c r="D16" s="346" t="s">
        <v>221</v>
      </c>
      <c r="E16" s="351">
        <v>0</v>
      </c>
      <c r="F16" s="25">
        <v>0</v>
      </c>
      <c r="G16" s="25">
        <v>0</v>
      </c>
      <c r="H16" s="25">
        <v>0</v>
      </c>
      <c r="I16" s="25">
        <v>0</v>
      </c>
    </row>
    <row r="17" spans="1:9" ht="74.25" customHeight="1" x14ac:dyDescent="0.25">
      <c r="A17" s="11" t="s">
        <v>222</v>
      </c>
      <c r="B17" s="326" t="s">
        <v>559</v>
      </c>
      <c r="C17" s="324" t="s">
        <v>16</v>
      </c>
      <c r="D17" s="346" t="s">
        <v>218</v>
      </c>
      <c r="E17" s="352">
        <v>100</v>
      </c>
      <c r="F17" s="25">
        <v>100</v>
      </c>
      <c r="G17" s="25"/>
      <c r="H17" s="25"/>
      <c r="I17" s="25"/>
    </row>
    <row r="18" spans="1:9" ht="63.75" customHeight="1" x14ac:dyDescent="0.25">
      <c r="A18" s="11" t="s">
        <v>223</v>
      </c>
      <c r="B18" s="326" t="s">
        <v>33</v>
      </c>
      <c r="C18" s="346" t="s">
        <v>16</v>
      </c>
      <c r="D18" s="346" t="s">
        <v>218</v>
      </c>
      <c r="E18" s="347">
        <v>5.4</v>
      </c>
      <c r="F18" s="13">
        <v>0</v>
      </c>
      <c r="G18" s="13">
        <v>0</v>
      </c>
      <c r="H18" s="13">
        <v>0</v>
      </c>
      <c r="I18" s="13">
        <v>0</v>
      </c>
    </row>
    <row r="19" spans="1:9" ht="72.75" customHeight="1" x14ac:dyDescent="0.25">
      <c r="A19" s="11" t="s">
        <v>34</v>
      </c>
      <c r="B19" s="326" t="s">
        <v>35</v>
      </c>
      <c r="C19" s="328" t="s">
        <v>16</v>
      </c>
      <c r="D19" s="346" t="s">
        <v>218</v>
      </c>
      <c r="E19" s="353">
        <v>5.57</v>
      </c>
      <c r="F19" s="26">
        <v>5.57</v>
      </c>
      <c r="G19" s="26">
        <v>5.57</v>
      </c>
      <c r="H19" s="26">
        <v>5.57</v>
      </c>
      <c r="I19" s="26">
        <v>5.57</v>
      </c>
    </row>
    <row r="20" spans="1:9" ht="65.25" customHeight="1" x14ac:dyDescent="0.25">
      <c r="A20" s="11" t="s">
        <v>36</v>
      </c>
      <c r="B20" s="349" t="s">
        <v>38</v>
      </c>
      <c r="C20" s="328" t="s">
        <v>16</v>
      </c>
      <c r="D20" s="346" t="s">
        <v>218</v>
      </c>
      <c r="E20" s="354">
        <v>100</v>
      </c>
      <c r="F20" s="327">
        <v>100</v>
      </c>
      <c r="G20" s="327">
        <v>100</v>
      </c>
      <c r="H20" s="327">
        <v>100</v>
      </c>
      <c r="I20" s="327">
        <v>100</v>
      </c>
    </row>
    <row r="21" spans="1:9" ht="82.5" customHeight="1" x14ac:dyDescent="0.25">
      <c r="A21" s="11" t="s">
        <v>37</v>
      </c>
      <c r="B21" s="349" t="s">
        <v>224</v>
      </c>
      <c r="C21" s="328" t="s">
        <v>16</v>
      </c>
      <c r="D21" s="346" t="s">
        <v>218</v>
      </c>
      <c r="E21" s="355">
        <v>100</v>
      </c>
      <c r="F21" s="324">
        <v>100</v>
      </c>
      <c r="G21" s="26">
        <v>100</v>
      </c>
      <c r="H21" s="26">
        <v>100</v>
      </c>
      <c r="I21" s="26">
        <v>100</v>
      </c>
    </row>
    <row r="22" spans="1:9" ht="70.5" customHeight="1" x14ac:dyDescent="0.25">
      <c r="A22" s="11" t="s">
        <v>39</v>
      </c>
      <c r="B22" s="350" t="s">
        <v>543</v>
      </c>
      <c r="C22" s="328" t="s">
        <v>16</v>
      </c>
      <c r="D22" s="346" t="s">
        <v>218</v>
      </c>
      <c r="E22" s="356"/>
      <c r="F22" s="313"/>
      <c r="G22" s="327">
        <v>100</v>
      </c>
      <c r="H22" s="327">
        <v>100</v>
      </c>
      <c r="I22" s="327">
        <v>100</v>
      </c>
    </row>
    <row r="23" spans="1:9" ht="85.5" customHeight="1" x14ac:dyDescent="0.25">
      <c r="A23" s="11" t="s">
        <v>40</v>
      </c>
      <c r="B23" s="350" t="s">
        <v>544</v>
      </c>
      <c r="C23" s="328" t="s">
        <v>16</v>
      </c>
      <c r="D23" s="346" t="s">
        <v>218</v>
      </c>
      <c r="E23" s="356"/>
      <c r="F23" s="346"/>
      <c r="G23" s="327">
        <v>100</v>
      </c>
      <c r="H23" s="327">
        <v>100</v>
      </c>
      <c r="I23" s="327">
        <v>100</v>
      </c>
    </row>
    <row r="24" spans="1:9" ht="85.5" customHeight="1" x14ac:dyDescent="0.25">
      <c r="A24" s="11" t="s">
        <v>290</v>
      </c>
      <c r="B24" s="350" t="s">
        <v>545</v>
      </c>
      <c r="C24" s="328" t="s">
        <v>16</v>
      </c>
      <c r="D24" s="346" t="s">
        <v>218</v>
      </c>
      <c r="E24" s="356"/>
      <c r="F24" s="346"/>
      <c r="G24" s="327">
        <v>100</v>
      </c>
      <c r="H24" s="327">
        <v>100</v>
      </c>
      <c r="I24" s="327">
        <v>100</v>
      </c>
    </row>
    <row r="25" spans="1:9" ht="102.75" customHeight="1" x14ac:dyDescent="0.25">
      <c r="A25" s="11" t="s">
        <v>295</v>
      </c>
      <c r="B25" s="350" t="s">
        <v>560</v>
      </c>
      <c r="C25" s="328" t="s">
        <v>16</v>
      </c>
      <c r="D25" s="346" t="s">
        <v>218</v>
      </c>
      <c r="E25" s="356">
        <v>100</v>
      </c>
      <c r="F25" s="313">
        <v>100</v>
      </c>
      <c r="G25" s="26"/>
      <c r="H25" s="26"/>
      <c r="I25" s="26"/>
    </row>
    <row r="26" spans="1:9" ht="44.25" customHeight="1" x14ac:dyDescent="0.25">
      <c r="A26" s="419" t="s">
        <v>480</v>
      </c>
      <c r="B26" s="421"/>
      <c r="C26" s="421"/>
      <c r="D26" s="421"/>
      <c r="E26" s="421"/>
      <c r="F26" s="421"/>
      <c r="G26" s="421"/>
    </row>
    <row r="27" spans="1:9" ht="58.5" customHeight="1" x14ac:dyDescent="0.25">
      <c r="A27" s="7" t="s">
        <v>41</v>
      </c>
      <c r="B27" s="17" t="s">
        <v>546</v>
      </c>
      <c r="C27" s="13" t="s">
        <v>16</v>
      </c>
      <c r="D27" s="8" t="s">
        <v>218</v>
      </c>
      <c r="E27" s="8">
        <v>71</v>
      </c>
      <c r="F27" s="8">
        <v>71</v>
      </c>
      <c r="G27" s="8">
        <v>71</v>
      </c>
      <c r="H27" s="268">
        <v>71</v>
      </c>
      <c r="I27" s="253">
        <v>71</v>
      </c>
    </row>
    <row r="28" spans="1:9" ht="42" customHeight="1" x14ac:dyDescent="0.25">
      <c r="A28" s="422" t="s">
        <v>225</v>
      </c>
      <c r="B28" s="422"/>
      <c r="C28" s="422"/>
      <c r="D28" s="422"/>
      <c r="E28" s="422"/>
    </row>
    <row r="29" spans="1:9" ht="40.5" customHeight="1" x14ac:dyDescent="0.25">
      <c r="A29" s="30" t="s">
        <v>44</v>
      </c>
      <c r="B29" s="17" t="s">
        <v>226</v>
      </c>
      <c r="C29" s="8" t="s">
        <v>16</v>
      </c>
      <c r="D29" s="8" t="s">
        <v>218</v>
      </c>
      <c r="E29" s="8">
        <v>81.5</v>
      </c>
      <c r="F29" s="8">
        <v>82</v>
      </c>
      <c r="G29" s="8">
        <v>83</v>
      </c>
      <c r="H29" s="8">
        <v>83</v>
      </c>
      <c r="I29" s="253">
        <v>83</v>
      </c>
    </row>
    <row r="30" spans="1:9" ht="26.25" customHeight="1" x14ac:dyDescent="0.25">
      <c r="A30" s="416" t="s">
        <v>227</v>
      </c>
      <c r="B30" s="416"/>
      <c r="C30" s="416"/>
      <c r="D30" s="416"/>
      <c r="E30" s="416"/>
    </row>
    <row r="31" spans="1:9" ht="46.5" customHeight="1" x14ac:dyDescent="0.25">
      <c r="A31" s="30" t="s">
        <v>228</v>
      </c>
      <c r="B31" s="17" t="s">
        <v>48</v>
      </c>
      <c r="C31" s="8" t="s">
        <v>16</v>
      </c>
      <c r="D31" s="8" t="s">
        <v>218</v>
      </c>
      <c r="E31" s="8">
        <v>79.06</v>
      </c>
      <c r="F31" s="8">
        <v>82</v>
      </c>
      <c r="G31" s="8">
        <v>84</v>
      </c>
      <c r="H31" s="8">
        <v>86</v>
      </c>
      <c r="I31" s="253">
        <v>86</v>
      </c>
    </row>
    <row r="32" spans="1:9" ht="46.5" customHeight="1" x14ac:dyDescent="0.25">
      <c r="A32" s="30" t="s">
        <v>49</v>
      </c>
      <c r="B32" s="17" t="s">
        <v>50</v>
      </c>
      <c r="C32" s="8" t="s">
        <v>16</v>
      </c>
      <c r="D32" s="8" t="s">
        <v>218</v>
      </c>
      <c r="E32" s="8">
        <v>215</v>
      </c>
      <c r="F32" s="8">
        <v>215</v>
      </c>
      <c r="G32" s="8">
        <v>215</v>
      </c>
      <c r="H32" s="8">
        <v>215</v>
      </c>
      <c r="I32" s="253">
        <v>215</v>
      </c>
    </row>
    <row r="33" spans="1:9" ht="46.5" customHeight="1" x14ac:dyDescent="0.25">
      <c r="A33" s="30" t="s">
        <v>51</v>
      </c>
      <c r="B33" s="17" t="s">
        <v>229</v>
      </c>
      <c r="C33" s="8" t="s">
        <v>16</v>
      </c>
      <c r="D33" s="8" t="s">
        <v>230</v>
      </c>
      <c r="E33" s="32">
        <v>0.47</v>
      </c>
      <c r="F33" s="32">
        <v>0.62</v>
      </c>
      <c r="G33" s="32">
        <v>0.64</v>
      </c>
      <c r="H33" s="32">
        <v>0.64</v>
      </c>
      <c r="I33" s="32">
        <v>0.64</v>
      </c>
    </row>
    <row r="34" spans="1:9" ht="41.25" customHeight="1" x14ac:dyDescent="0.25">
      <c r="A34" s="417" t="s">
        <v>53</v>
      </c>
      <c r="B34" s="417"/>
      <c r="C34" s="417"/>
      <c r="D34" s="417"/>
      <c r="E34" s="417"/>
      <c r="F34" s="417"/>
      <c r="G34" s="417"/>
      <c r="H34" s="417"/>
      <c r="I34" s="417"/>
    </row>
    <row r="35" spans="1:9" ht="63.75" customHeight="1" x14ac:dyDescent="0.25">
      <c r="A35" s="30" t="s">
        <v>54</v>
      </c>
      <c r="B35" s="17" t="s">
        <v>55</v>
      </c>
      <c r="C35" s="8" t="s">
        <v>16</v>
      </c>
      <c r="D35" s="8" t="s">
        <v>230</v>
      </c>
      <c r="E35" s="33">
        <v>7.6999999999999999E-2</v>
      </c>
      <c r="F35" s="33">
        <v>9.2399999999999996E-2</v>
      </c>
      <c r="G35" s="33">
        <v>0.1079</v>
      </c>
      <c r="H35" s="33">
        <v>0.1079</v>
      </c>
      <c r="I35" s="33">
        <v>0.1079</v>
      </c>
    </row>
    <row r="36" spans="1:9" x14ac:dyDescent="0.25">
      <c r="A36" s="4"/>
      <c r="B36" s="106"/>
      <c r="C36" s="6"/>
      <c r="D36" s="6"/>
      <c r="E36" s="6"/>
      <c r="F36" s="6"/>
      <c r="G36" s="6"/>
      <c r="H36" s="6"/>
    </row>
    <row r="38" spans="1:9" s="50" customFormat="1" x14ac:dyDescent="0.25">
      <c r="A38" s="2" t="s">
        <v>87</v>
      </c>
    </row>
  </sheetData>
  <mergeCells count="19">
    <mergeCell ref="A30:E30"/>
    <mergeCell ref="A34:I34"/>
    <mergeCell ref="A8:G8"/>
    <mergeCell ref="A9:G9"/>
    <mergeCell ref="A15:G15"/>
    <mergeCell ref="A26:G26"/>
    <mergeCell ref="A28:E28"/>
    <mergeCell ref="F1:I1"/>
    <mergeCell ref="A2:G2"/>
    <mergeCell ref="A3:A7"/>
    <mergeCell ref="B3:B7"/>
    <mergeCell ref="C3:C7"/>
    <mergeCell ref="D3:D7"/>
    <mergeCell ref="E3:I3"/>
    <mergeCell ref="E5:E7"/>
    <mergeCell ref="F5:F7"/>
    <mergeCell ref="G5:G7"/>
    <mergeCell ref="H5:H7"/>
    <mergeCell ref="I5:I7"/>
  </mergeCells>
  <printOptions gridLines="1"/>
  <pageMargins left="0.51180555555555496" right="0.51180555555555496" top="0.31527777777777799" bottom="0.35416666666666702" header="0.51180555555555496" footer="0.51180555555555496"/>
  <pageSetup paperSize="9" scale="74" firstPageNumber="0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IW120"/>
  <sheetViews>
    <sheetView tabSelected="1" view="pageBreakPreview" zoomScale="90" zoomScaleNormal="80" zoomScaleSheetLayoutView="90" workbookViewId="0">
      <pane xSplit="3" ySplit="5" topLeftCell="D76" activePane="bottomRight" state="frozen"/>
      <selection activeCell="B15" sqref="B15"/>
      <selection pane="topRight"/>
      <selection pane="bottomLeft"/>
      <selection pane="bottomRight" activeCell="J79" sqref="J79"/>
    </sheetView>
  </sheetViews>
  <sheetFormatPr defaultColWidth="9.140625" defaultRowHeight="18.75" x14ac:dyDescent="0.3"/>
  <cols>
    <col min="1" max="1" width="13" style="194" customWidth="1"/>
    <col min="2" max="2" width="80.42578125" style="223" customWidth="1"/>
    <col min="3" max="3" width="21.85546875" style="196" customWidth="1"/>
    <col min="4" max="5" width="9.140625" style="197"/>
    <col min="6" max="6" width="15.28515625" style="197" customWidth="1"/>
    <col min="7" max="7" width="10" style="197" customWidth="1"/>
    <col min="8" max="8" width="15.5703125" style="198" customWidth="1"/>
    <col min="9" max="9" width="15.5703125" style="198" hidden="1" customWidth="1"/>
    <col min="10" max="10" width="19.7109375" style="272" customWidth="1"/>
    <col min="11" max="13" width="17.42578125" style="198" customWidth="1"/>
    <col min="14" max="14" width="19.140625" style="107" customWidth="1"/>
    <col min="15" max="15" width="54.28515625" style="108" customWidth="1"/>
    <col min="16" max="16" width="37.140625" style="108" customWidth="1"/>
    <col min="17" max="17" width="15.42578125" style="108" customWidth="1"/>
    <col min="18" max="18" width="21.140625" style="108" customWidth="1"/>
    <col min="19" max="70" width="9.140625" style="108"/>
    <col min="71" max="257" width="9.140625" style="2"/>
  </cols>
  <sheetData>
    <row r="1" spans="1:257" s="2" customFormat="1" ht="58.5" customHeight="1" x14ac:dyDescent="0.3">
      <c r="A1" s="348" t="s">
        <v>281</v>
      </c>
      <c r="B1" s="195"/>
      <c r="C1" s="196"/>
      <c r="D1" s="197"/>
      <c r="E1" s="197"/>
      <c r="F1" s="197"/>
      <c r="G1" s="197"/>
      <c r="H1" s="198"/>
      <c r="I1" s="198"/>
      <c r="J1" s="272"/>
      <c r="K1" s="198"/>
      <c r="L1" s="198"/>
      <c r="M1" s="198"/>
      <c r="N1" s="430" t="s">
        <v>231</v>
      </c>
      <c r="O1" s="430"/>
      <c r="P1" s="109"/>
      <c r="Q1" s="110"/>
      <c r="R1" s="111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</row>
    <row r="2" spans="1:257" s="2" customFormat="1" ht="23.25" customHeight="1" x14ac:dyDescent="0.25">
      <c r="A2" s="431" t="s">
        <v>232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</row>
    <row r="3" spans="1:257" s="2" customFormat="1" ht="23.25" customHeight="1" x14ac:dyDescent="0.25">
      <c r="A3" s="427" t="s">
        <v>2</v>
      </c>
      <c r="B3" s="427" t="s">
        <v>233</v>
      </c>
      <c r="C3" s="427" t="s">
        <v>99</v>
      </c>
      <c r="D3" s="427" t="s">
        <v>93</v>
      </c>
      <c r="E3" s="427"/>
      <c r="F3" s="427"/>
      <c r="G3" s="427"/>
      <c r="H3" s="432" t="s">
        <v>234</v>
      </c>
      <c r="I3" s="432"/>
      <c r="J3" s="432"/>
      <c r="K3" s="432"/>
      <c r="L3" s="432"/>
      <c r="M3" s="432"/>
      <c r="N3" s="432"/>
      <c r="O3" s="433" t="s">
        <v>235</v>
      </c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1:257" s="2" customFormat="1" ht="57.75" customHeight="1" x14ac:dyDescent="0.25">
      <c r="A4" s="427"/>
      <c r="B4" s="427"/>
      <c r="C4" s="427"/>
      <c r="D4" s="427"/>
      <c r="E4" s="427"/>
      <c r="F4" s="427"/>
      <c r="G4" s="427"/>
      <c r="H4" s="434" t="str">
        <f>'Показатели подпрограммы 1'!E4</f>
        <v>год предшедствующий отчетному</v>
      </c>
      <c r="I4" s="434" t="e">
        <f>'Показатели подпрограммы 1'!#REF!</f>
        <v>#REF!</v>
      </c>
      <c r="J4" s="435" t="str">
        <f>'Показатели подпрограммы 1'!F4</f>
        <v>Отчетный финансовый год</v>
      </c>
      <c r="K4" s="434" t="str">
        <f>'Показатели подпрограммы 1'!G4</f>
        <v>Текущий финансовый год</v>
      </c>
      <c r="L4" s="434" t="str">
        <f>'Показатели подпрограммы 1'!H4</f>
        <v>Очередной финансовый год</v>
      </c>
      <c r="M4" s="434" t="str">
        <f>'Показатели подпрограммы 1'!I4</f>
        <v>Первый год планового периода</v>
      </c>
      <c r="N4" s="436" t="s">
        <v>95</v>
      </c>
      <c r="O4" s="433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</row>
    <row r="5" spans="1:257" s="2" customFormat="1" ht="24.75" customHeight="1" x14ac:dyDescent="0.25">
      <c r="A5" s="427"/>
      <c r="B5" s="427"/>
      <c r="C5" s="427"/>
      <c r="D5" s="427"/>
      <c r="E5" s="427"/>
      <c r="F5" s="427"/>
      <c r="G5" s="427"/>
      <c r="H5" s="434"/>
      <c r="I5" s="434"/>
      <c r="J5" s="435"/>
      <c r="K5" s="434"/>
      <c r="L5" s="434"/>
      <c r="M5" s="434"/>
      <c r="N5" s="437"/>
      <c r="O5" s="433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</row>
    <row r="6" spans="1:257" s="2" customFormat="1" ht="42" customHeight="1" x14ac:dyDescent="0.25">
      <c r="A6" s="427"/>
      <c r="B6" s="427"/>
      <c r="C6" s="427"/>
      <c r="D6" s="199" t="s">
        <v>99</v>
      </c>
      <c r="E6" s="200" t="s">
        <v>100</v>
      </c>
      <c r="F6" s="200" t="s">
        <v>101</v>
      </c>
      <c r="G6" s="200" t="s">
        <v>102</v>
      </c>
      <c r="H6" s="201" t="s">
        <v>10</v>
      </c>
      <c r="I6" s="201"/>
      <c r="J6" s="273" t="s">
        <v>11</v>
      </c>
      <c r="K6" s="290" t="s">
        <v>12</v>
      </c>
      <c r="L6" s="300" t="s">
        <v>13</v>
      </c>
      <c r="M6" s="300" t="s">
        <v>496</v>
      </c>
      <c r="N6" s="438"/>
      <c r="O6" s="433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</row>
    <row r="7" spans="1:257" ht="26.25" customHeight="1" x14ac:dyDescent="0.25">
      <c r="A7" s="439" t="s">
        <v>216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</row>
    <row r="8" spans="1:257" ht="24" customHeight="1" x14ac:dyDescent="0.25">
      <c r="A8" s="440" t="s">
        <v>217</v>
      </c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</row>
    <row r="9" spans="1:257" ht="78.75" customHeight="1" x14ac:dyDescent="0.25">
      <c r="A9" s="202" t="s">
        <v>25</v>
      </c>
      <c r="B9" s="179" t="s">
        <v>236</v>
      </c>
      <c r="C9" s="200" t="s">
        <v>237</v>
      </c>
      <c r="D9" s="201" t="s">
        <v>109</v>
      </c>
      <c r="E9" s="200" t="s">
        <v>238</v>
      </c>
      <c r="F9" s="201" t="s">
        <v>239</v>
      </c>
      <c r="G9" s="201" t="s">
        <v>240</v>
      </c>
      <c r="H9" s="165">
        <v>16888.18</v>
      </c>
      <c r="I9" s="165"/>
      <c r="J9" s="274">
        <v>18476.3</v>
      </c>
      <c r="K9" s="165">
        <v>21210.1</v>
      </c>
      <c r="L9" s="165">
        <v>21210.1</v>
      </c>
      <c r="M9" s="165">
        <v>21210.1</v>
      </c>
      <c r="N9" s="165">
        <f>SUM(H9:M9)</f>
        <v>98994.78</v>
      </c>
      <c r="O9" s="441" t="s">
        <v>501</v>
      </c>
    </row>
    <row r="10" spans="1:257" ht="63" x14ac:dyDescent="0.25">
      <c r="A10" s="202" t="s">
        <v>27</v>
      </c>
      <c r="B10" s="179" t="s">
        <v>241</v>
      </c>
      <c r="C10" s="200" t="s">
        <v>237</v>
      </c>
      <c r="D10" s="201" t="s">
        <v>109</v>
      </c>
      <c r="E10" s="200" t="s">
        <v>238</v>
      </c>
      <c r="F10" s="201" t="s">
        <v>242</v>
      </c>
      <c r="G10" s="200" t="s">
        <v>243</v>
      </c>
      <c r="H10" s="165">
        <v>5391.6</v>
      </c>
      <c r="I10" s="165"/>
      <c r="J10" s="274">
        <v>6267.4</v>
      </c>
      <c r="K10" s="165">
        <v>6688.3</v>
      </c>
      <c r="L10" s="165">
        <v>6688.3</v>
      </c>
      <c r="M10" s="165">
        <v>6688.3</v>
      </c>
      <c r="N10" s="165">
        <f t="shared" ref="N10:N74" si="0">SUM(H10:M10)</f>
        <v>31723.899999999998</v>
      </c>
      <c r="O10" s="425"/>
    </row>
    <row r="11" spans="1:257" s="311" customFormat="1" ht="79.5" customHeight="1" x14ac:dyDescent="0.25">
      <c r="A11" s="287" t="s">
        <v>29</v>
      </c>
      <c r="B11" s="288" t="s">
        <v>458</v>
      </c>
      <c r="C11" s="289" t="s">
        <v>237</v>
      </c>
      <c r="D11" s="290" t="s">
        <v>109</v>
      </c>
      <c r="E11" s="289" t="s">
        <v>238</v>
      </c>
      <c r="F11" s="290" t="s">
        <v>447</v>
      </c>
      <c r="G11" s="289" t="s">
        <v>446</v>
      </c>
      <c r="H11" s="165">
        <v>537</v>
      </c>
      <c r="I11" s="165"/>
      <c r="J11" s="274">
        <v>0</v>
      </c>
      <c r="K11" s="301">
        <v>0</v>
      </c>
      <c r="L11" s="301">
        <v>0</v>
      </c>
      <c r="M11" s="301">
        <v>0</v>
      </c>
      <c r="N11" s="165">
        <f t="shared" si="0"/>
        <v>537</v>
      </c>
      <c r="O11" s="442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39"/>
      <c r="EL11" s="239"/>
      <c r="EM11" s="239"/>
      <c r="EN11" s="239"/>
      <c r="EO11" s="239"/>
      <c r="EP11" s="239"/>
      <c r="EQ11" s="239"/>
      <c r="ER11" s="239"/>
      <c r="ES11" s="239"/>
      <c r="ET11" s="239"/>
      <c r="EU11" s="239"/>
      <c r="EV11" s="239"/>
      <c r="EW11" s="239"/>
      <c r="EX11" s="239"/>
      <c r="EY11" s="239"/>
      <c r="EZ11" s="239"/>
      <c r="FA11" s="239"/>
      <c r="FB11" s="239"/>
      <c r="FC11" s="239"/>
      <c r="FD11" s="239"/>
      <c r="FE11" s="239"/>
      <c r="FF11" s="239"/>
      <c r="FG11" s="239"/>
      <c r="FH11" s="239"/>
      <c r="FI11" s="239"/>
      <c r="FJ11" s="239"/>
      <c r="FK11" s="239"/>
      <c r="FL11" s="239"/>
      <c r="FM11" s="239"/>
      <c r="FN11" s="239"/>
      <c r="FO11" s="239"/>
      <c r="FP11" s="239"/>
      <c r="FQ11" s="239"/>
      <c r="FR11" s="239"/>
      <c r="FS11" s="239"/>
      <c r="FT11" s="239"/>
      <c r="FU11" s="239"/>
      <c r="FV11" s="239"/>
      <c r="FW11" s="239"/>
      <c r="FX11" s="239"/>
      <c r="FY11" s="239"/>
      <c r="FZ11" s="239"/>
      <c r="GA11" s="239"/>
      <c r="GB11" s="239"/>
      <c r="GC11" s="239"/>
      <c r="GD11" s="239"/>
      <c r="GE11" s="239"/>
      <c r="GF11" s="239"/>
      <c r="GG11" s="239"/>
      <c r="GH11" s="239"/>
      <c r="GI11" s="239"/>
      <c r="GJ11" s="239"/>
      <c r="GK11" s="239"/>
      <c r="GL11" s="239"/>
      <c r="GM11" s="239"/>
      <c r="GN11" s="239"/>
      <c r="GO11" s="239"/>
      <c r="GP11" s="239"/>
      <c r="GQ11" s="239"/>
      <c r="GR11" s="239"/>
      <c r="GS11" s="239"/>
      <c r="GT11" s="239"/>
      <c r="GU11" s="239"/>
      <c r="GV11" s="239"/>
      <c r="GW11" s="239"/>
      <c r="GX11" s="239"/>
      <c r="GY11" s="239"/>
      <c r="GZ11" s="239"/>
      <c r="HA11" s="239"/>
      <c r="HB11" s="239"/>
      <c r="HC11" s="239"/>
      <c r="HD11" s="239"/>
      <c r="HE11" s="239"/>
      <c r="HF11" s="239"/>
      <c r="HG11" s="239"/>
      <c r="HH11" s="239"/>
      <c r="HI11" s="239"/>
      <c r="HJ11" s="239"/>
      <c r="HK11" s="239"/>
      <c r="HL11" s="239"/>
      <c r="HM11" s="239"/>
      <c r="HN11" s="239"/>
      <c r="HO11" s="239"/>
      <c r="HP11" s="239"/>
      <c r="HQ11" s="239"/>
      <c r="HR11" s="239"/>
      <c r="HS11" s="239"/>
      <c r="HT11" s="239"/>
      <c r="HU11" s="239"/>
      <c r="HV11" s="239"/>
      <c r="HW11" s="239"/>
      <c r="HX11" s="239"/>
      <c r="HY11" s="239"/>
      <c r="HZ11" s="239"/>
      <c r="IA11" s="239"/>
      <c r="IB11" s="239"/>
      <c r="IC11" s="239"/>
      <c r="ID11" s="239"/>
      <c r="IE11" s="239"/>
      <c r="IF11" s="239"/>
      <c r="IG11" s="239"/>
      <c r="IH11" s="239"/>
      <c r="II11" s="239"/>
      <c r="IJ11" s="239"/>
      <c r="IK11" s="239"/>
      <c r="IL11" s="239"/>
      <c r="IM11" s="239"/>
      <c r="IN11" s="239"/>
      <c r="IO11" s="239"/>
      <c r="IP11" s="239"/>
      <c r="IQ11" s="239"/>
      <c r="IR11" s="239"/>
      <c r="IS11" s="239"/>
      <c r="IT11" s="239"/>
      <c r="IU11" s="239"/>
      <c r="IV11" s="239"/>
      <c r="IW11" s="239"/>
    </row>
    <row r="12" spans="1:257" s="311" customFormat="1" ht="79.5" customHeight="1" x14ac:dyDescent="0.25">
      <c r="A12" s="287" t="s">
        <v>249</v>
      </c>
      <c r="B12" s="288" t="s">
        <v>363</v>
      </c>
      <c r="C12" s="289" t="s">
        <v>237</v>
      </c>
      <c r="D12" s="290" t="s">
        <v>109</v>
      </c>
      <c r="E12" s="289" t="s">
        <v>238</v>
      </c>
      <c r="F12" s="290" t="s">
        <v>364</v>
      </c>
      <c r="G12" s="289" t="s">
        <v>243</v>
      </c>
      <c r="H12" s="165">
        <v>194</v>
      </c>
      <c r="I12" s="165"/>
      <c r="J12" s="274">
        <v>350</v>
      </c>
      <c r="K12" s="301">
        <v>0</v>
      </c>
      <c r="L12" s="301">
        <v>0</v>
      </c>
      <c r="M12" s="301">
        <v>0</v>
      </c>
      <c r="N12" s="165">
        <f>SUM(H12:M12)</f>
        <v>544</v>
      </c>
      <c r="O12" s="425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39"/>
      <c r="EL12" s="239"/>
      <c r="EM12" s="239"/>
      <c r="EN12" s="239"/>
      <c r="EO12" s="239"/>
      <c r="EP12" s="239"/>
      <c r="EQ12" s="239"/>
      <c r="ER12" s="239"/>
      <c r="ES12" s="239"/>
      <c r="ET12" s="239"/>
      <c r="EU12" s="239"/>
      <c r="EV12" s="239"/>
      <c r="EW12" s="239"/>
      <c r="EX12" s="239"/>
      <c r="EY12" s="239"/>
      <c r="EZ12" s="239"/>
      <c r="FA12" s="239"/>
      <c r="FB12" s="239"/>
      <c r="FC12" s="239"/>
      <c r="FD12" s="239"/>
      <c r="FE12" s="239"/>
      <c r="FF12" s="239"/>
      <c r="FG12" s="239"/>
      <c r="FH12" s="239"/>
      <c r="FI12" s="239"/>
      <c r="FJ12" s="239"/>
      <c r="FK12" s="239"/>
      <c r="FL12" s="239"/>
      <c r="FM12" s="239"/>
      <c r="FN12" s="239"/>
      <c r="FO12" s="239"/>
      <c r="FP12" s="239"/>
      <c r="FQ12" s="239"/>
      <c r="FR12" s="239"/>
      <c r="FS12" s="239"/>
      <c r="FT12" s="239"/>
      <c r="FU12" s="239"/>
      <c r="FV12" s="239"/>
      <c r="FW12" s="239"/>
      <c r="FX12" s="239"/>
      <c r="FY12" s="239"/>
      <c r="FZ12" s="239"/>
      <c r="GA12" s="239"/>
      <c r="GB12" s="239"/>
      <c r="GC12" s="239"/>
      <c r="GD12" s="239"/>
      <c r="GE12" s="239"/>
      <c r="GF12" s="239"/>
      <c r="GG12" s="239"/>
      <c r="GH12" s="239"/>
      <c r="GI12" s="239"/>
      <c r="GJ12" s="239"/>
      <c r="GK12" s="239"/>
      <c r="GL12" s="239"/>
      <c r="GM12" s="239"/>
      <c r="GN12" s="239"/>
      <c r="GO12" s="239"/>
      <c r="GP12" s="239"/>
      <c r="GQ12" s="239"/>
      <c r="GR12" s="239"/>
      <c r="GS12" s="239"/>
      <c r="GT12" s="239"/>
      <c r="GU12" s="239"/>
      <c r="GV12" s="239"/>
      <c r="GW12" s="239"/>
      <c r="GX12" s="239"/>
      <c r="GY12" s="239"/>
      <c r="GZ12" s="239"/>
      <c r="HA12" s="239"/>
      <c r="HB12" s="239"/>
      <c r="HC12" s="239"/>
      <c r="HD12" s="239"/>
      <c r="HE12" s="239"/>
      <c r="HF12" s="239"/>
      <c r="HG12" s="239"/>
      <c r="HH12" s="239"/>
      <c r="HI12" s="239"/>
      <c r="HJ12" s="239"/>
      <c r="HK12" s="239"/>
      <c r="HL12" s="239"/>
      <c r="HM12" s="239"/>
      <c r="HN12" s="239"/>
      <c r="HO12" s="239"/>
      <c r="HP12" s="239"/>
      <c r="HQ12" s="239"/>
      <c r="HR12" s="239"/>
      <c r="HS12" s="239"/>
      <c r="HT12" s="239"/>
      <c r="HU12" s="239"/>
      <c r="HV12" s="239"/>
      <c r="HW12" s="239"/>
      <c r="HX12" s="239"/>
      <c r="HY12" s="239"/>
      <c r="HZ12" s="239"/>
      <c r="IA12" s="239"/>
      <c r="IB12" s="239"/>
      <c r="IC12" s="239"/>
      <c r="ID12" s="239"/>
      <c r="IE12" s="239"/>
      <c r="IF12" s="239"/>
      <c r="IG12" s="239"/>
      <c r="IH12" s="239"/>
      <c r="II12" s="239"/>
      <c r="IJ12" s="239"/>
      <c r="IK12" s="239"/>
      <c r="IL12" s="239"/>
      <c r="IM12" s="239"/>
      <c r="IN12" s="239"/>
      <c r="IO12" s="239"/>
      <c r="IP12" s="239"/>
      <c r="IQ12" s="239"/>
      <c r="IR12" s="239"/>
      <c r="IS12" s="239"/>
      <c r="IT12" s="239"/>
      <c r="IU12" s="239"/>
      <c r="IV12" s="239"/>
      <c r="IW12" s="239"/>
    </row>
    <row r="13" spans="1:257" s="311" customFormat="1" ht="118.5" customHeight="1" x14ac:dyDescent="0.25">
      <c r="A13" s="287" t="s">
        <v>253</v>
      </c>
      <c r="B13" s="203" t="s">
        <v>244</v>
      </c>
      <c r="C13" s="289" t="s">
        <v>245</v>
      </c>
      <c r="D13" s="290" t="s">
        <v>109</v>
      </c>
      <c r="E13" s="289" t="s">
        <v>246</v>
      </c>
      <c r="F13" s="290" t="s">
        <v>247</v>
      </c>
      <c r="G13" s="289" t="s">
        <v>248</v>
      </c>
      <c r="H13" s="165">
        <v>19652.099999999999</v>
      </c>
      <c r="I13" s="165"/>
      <c r="J13" s="274">
        <v>18253.5</v>
      </c>
      <c r="K13" s="165">
        <v>19014.2</v>
      </c>
      <c r="L13" s="165">
        <v>19014.2</v>
      </c>
      <c r="M13" s="165">
        <v>19014.2</v>
      </c>
      <c r="N13" s="165">
        <f t="shared" si="0"/>
        <v>94948.2</v>
      </c>
      <c r="O13" s="425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39"/>
      <c r="EL13" s="239"/>
      <c r="EM13" s="239"/>
      <c r="EN13" s="239"/>
      <c r="EO13" s="239"/>
      <c r="EP13" s="239"/>
      <c r="EQ13" s="239"/>
      <c r="ER13" s="239"/>
      <c r="ES13" s="239"/>
      <c r="ET13" s="239"/>
      <c r="EU13" s="239"/>
      <c r="EV13" s="239"/>
      <c r="EW13" s="239"/>
      <c r="EX13" s="239"/>
      <c r="EY13" s="239"/>
      <c r="EZ13" s="239"/>
      <c r="FA13" s="239"/>
      <c r="FB13" s="239"/>
      <c r="FC13" s="239"/>
      <c r="FD13" s="239"/>
      <c r="FE13" s="239"/>
      <c r="FF13" s="239"/>
      <c r="FG13" s="239"/>
      <c r="FH13" s="239"/>
      <c r="FI13" s="239"/>
      <c r="FJ13" s="239"/>
      <c r="FK13" s="239"/>
      <c r="FL13" s="239"/>
      <c r="FM13" s="239"/>
      <c r="FN13" s="239"/>
      <c r="FO13" s="239"/>
      <c r="FP13" s="239"/>
      <c r="FQ13" s="239"/>
      <c r="FR13" s="239"/>
      <c r="FS13" s="239"/>
      <c r="FT13" s="239"/>
      <c r="FU13" s="239"/>
      <c r="FV13" s="239"/>
      <c r="FW13" s="239"/>
      <c r="FX13" s="239"/>
      <c r="FY13" s="239"/>
      <c r="FZ13" s="239"/>
      <c r="GA13" s="239"/>
      <c r="GB13" s="239"/>
      <c r="GC13" s="239"/>
      <c r="GD13" s="239"/>
      <c r="GE13" s="239"/>
      <c r="GF13" s="239"/>
      <c r="GG13" s="239"/>
      <c r="GH13" s="239"/>
      <c r="GI13" s="239"/>
      <c r="GJ13" s="239"/>
      <c r="GK13" s="239"/>
      <c r="GL13" s="239"/>
      <c r="GM13" s="239"/>
      <c r="GN13" s="239"/>
      <c r="GO13" s="239"/>
      <c r="GP13" s="239"/>
      <c r="GQ13" s="239"/>
      <c r="GR13" s="239"/>
      <c r="GS13" s="239"/>
      <c r="GT13" s="239"/>
      <c r="GU13" s="239"/>
      <c r="GV13" s="239"/>
      <c r="GW13" s="239"/>
      <c r="GX13" s="239"/>
      <c r="GY13" s="239"/>
      <c r="GZ13" s="239"/>
      <c r="HA13" s="239"/>
      <c r="HB13" s="239"/>
      <c r="HC13" s="239"/>
      <c r="HD13" s="239"/>
      <c r="HE13" s="239"/>
      <c r="HF13" s="239"/>
      <c r="HG13" s="239"/>
      <c r="HH13" s="239"/>
      <c r="HI13" s="239"/>
      <c r="HJ13" s="239"/>
      <c r="HK13" s="239"/>
      <c r="HL13" s="239"/>
      <c r="HM13" s="239"/>
      <c r="HN13" s="239"/>
      <c r="HO13" s="239"/>
      <c r="HP13" s="239"/>
      <c r="HQ13" s="239"/>
      <c r="HR13" s="239"/>
      <c r="HS13" s="239"/>
      <c r="HT13" s="239"/>
      <c r="HU13" s="239"/>
      <c r="HV13" s="239"/>
      <c r="HW13" s="239"/>
      <c r="HX13" s="239"/>
      <c r="HY13" s="239"/>
      <c r="HZ13" s="239"/>
      <c r="IA13" s="239"/>
      <c r="IB13" s="239"/>
      <c r="IC13" s="239"/>
      <c r="ID13" s="239"/>
      <c r="IE13" s="239"/>
      <c r="IF13" s="239"/>
      <c r="IG13" s="239"/>
      <c r="IH13" s="239"/>
      <c r="II13" s="239"/>
      <c r="IJ13" s="239"/>
      <c r="IK13" s="239"/>
      <c r="IL13" s="239"/>
      <c r="IM13" s="239"/>
      <c r="IN13" s="239"/>
      <c r="IO13" s="239"/>
      <c r="IP13" s="239"/>
      <c r="IQ13" s="239"/>
      <c r="IR13" s="239"/>
      <c r="IS13" s="239"/>
      <c r="IT13" s="239"/>
      <c r="IU13" s="239"/>
      <c r="IV13" s="239"/>
      <c r="IW13" s="239"/>
    </row>
    <row r="14" spans="1:257" s="311" customFormat="1" ht="131.25" customHeight="1" x14ac:dyDescent="0.25">
      <c r="A14" s="287" t="s">
        <v>258</v>
      </c>
      <c r="B14" s="203" t="s">
        <v>250</v>
      </c>
      <c r="C14" s="289" t="s">
        <v>237</v>
      </c>
      <c r="D14" s="290" t="s">
        <v>109</v>
      </c>
      <c r="E14" s="289" t="s">
        <v>238</v>
      </c>
      <c r="F14" s="290" t="s">
        <v>251</v>
      </c>
      <c r="G14" s="289" t="s">
        <v>252</v>
      </c>
      <c r="H14" s="165">
        <v>23656.3</v>
      </c>
      <c r="I14" s="165"/>
      <c r="J14" s="274">
        <v>25396.400000000001</v>
      </c>
      <c r="K14" s="165">
        <v>24368.400000000001</v>
      </c>
      <c r="L14" s="165">
        <v>24368.400000000001</v>
      </c>
      <c r="M14" s="165">
        <v>24368.400000000001</v>
      </c>
      <c r="N14" s="165">
        <f t="shared" si="0"/>
        <v>122157.9</v>
      </c>
      <c r="O14" s="425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39"/>
      <c r="DI14" s="23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39"/>
      <c r="DV14" s="23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39"/>
      <c r="EI14" s="239"/>
      <c r="EJ14" s="239"/>
      <c r="EK14" s="239"/>
      <c r="EL14" s="239"/>
      <c r="EM14" s="239"/>
      <c r="EN14" s="239"/>
      <c r="EO14" s="239"/>
      <c r="EP14" s="239"/>
      <c r="EQ14" s="239"/>
      <c r="ER14" s="239"/>
      <c r="ES14" s="239"/>
      <c r="ET14" s="239"/>
      <c r="EU14" s="239"/>
      <c r="EV14" s="239"/>
      <c r="EW14" s="239"/>
      <c r="EX14" s="239"/>
      <c r="EY14" s="239"/>
      <c r="EZ14" s="239"/>
      <c r="FA14" s="239"/>
      <c r="FB14" s="239"/>
      <c r="FC14" s="239"/>
      <c r="FD14" s="239"/>
      <c r="FE14" s="239"/>
      <c r="FF14" s="239"/>
      <c r="FG14" s="239"/>
      <c r="FH14" s="239"/>
      <c r="FI14" s="239"/>
      <c r="FJ14" s="239"/>
      <c r="FK14" s="239"/>
      <c r="FL14" s="239"/>
      <c r="FM14" s="239"/>
      <c r="FN14" s="239"/>
      <c r="FO14" s="239"/>
      <c r="FP14" s="239"/>
      <c r="FQ14" s="239"/>
      <c r="FR14" s="239"/>
      <c r="FS14" s="239"/>
      <c r="FT14" s="239"/>
      <c r="FU14" s="239"/>
      <c r="FV14" s="239"/>
      <c r="FW14" s="239"/>
      <c r="FX14" s="239"/>
      <c r="FY14" s="239"/>
      <c r="FZ14" s="239"/>
      <c r="GA14" s="239"/>
      <c r="GB14" s="239"/>
      <c r="GC14" s="239"/>
      <c r="GD14" s="239"/>
      <c r="GE14" s="239"/>
      <c r="GF14" s="239"/>
      <c r="GG14" s="239"/>
      <c r="GH14" s="239"/>
      <c r="GI14" s="239"/>
      <c r="GJ14" s="239"/>
      <c r="GK14" s="239"/>
      <c r="GL14" s="239"/>
      <c r="GM14" s="239"/>
      <c r="GN14" s="239"/>
      <c r="GO14" s="239"/>
      <c r="GP14" s="239"/>
      <c r="GQ14" s="239"/>
      <c r="GR14" s="239"/>
      <c r="GS14" s="239"/>
      <c r="GT14" s="239"/>
      <c r="GU14" s="239"/>
      <c r="GV14" s="239"/>
      <c r="GW14" s="239"/>
      <c r="GX14" s="239"/>
      <c r="GY14" s="239"/>
      <c r="GZ14" s="239"/>
      <c r="HA14" s="239"/>
      <c r="HB14" s="239"/>
      <c r="HC14" s="239"/>
      <c r="HD14" s="239"/>
      <c r="HE14" s="239"/>
      <c r="HF14" s="239"/>
      <c r="HG14" s="239"/>
      <c r="HH14" s="239"/>
      <c r="HI14" s="239"/>
      <c r="HJ14" s="239"/>
      <c r="HK14" s="239"/>
      <c r="HL14" s="239"/>
      <c r="HM14" s="239"/>
      <c r="HN14" s="239"/>
      <c r="HO14" s="239"/>
      <c r="HP14" s="239"/>
      <c r="HQ14" s="239"/>
      <c r="HR14" s="239"/>
      <c r="HS14" s="239"/>
      <c r="HT14" s="239"/>
      <c r="HU14" s="239"/>
      <c r="HV14" s="239"/>
      <c r="HW14" s="239"/>
      <c r="HX14" s="239"/>
      <c r="HY14" s="239"/>
      <c r="HZ14" s="239"/>
      <c r="IA14" s="239"/>
      <c r="IB14" s="239"/>
      <c r="IC14" s="239"/>
      <c r="ID14" s="239"/>
      <c r="IE14" s="239"/>
      <c r="IF14" s="239"/>
      <c r="IG14" s="239"/>
      <c r="IH14" s="239"/>
      <c r="II14" s="239"/>
      <c r="IJ14" s="239"/>
      <c r="IK14" s="239"/>
      <c r="IL14" s="239"/>
      <c r="IM14" s="239"/>
      <c r="IN14" s="239"/>
      <c r="IO14" s="239"/>
      <c r="IP14" s="239"/>
      <c r="IQ14" s="239"/>
      <c r="IR14" s="239"/>
      <c r="IS14" s="239"/>
      <c r="IT14" s="239"/>
      <c r="IU14" s="239"/>
      <c r="IV14" s="239"/>
      <c r="IW14" s="239"/>
    </row>
    <row r="15" spans="1:257" s="303" customFormat="1" ht="90" customHeight="1" x14ac:dyDescent="0.25">
      <c r="A15" s="287" t="s">
        <v>263</v>
      </c>
      <c r="B15" s="174" t="s">
        <v>462</v>
      </c>
      <c r="C15" s="289" t="s">
        <v>245</v>
      </c>
      <c r="D15" s="290" t="s">
        <v>109</v>
      </c>
      <c r="E15" s="290" t="s">
        <v>238</v>
      </c>
      <c r="F15" s="290" t="s">
        <v>297</v>
      </c>
      <c r="G15" s="289">
        <v>240</v>
      </c>
      <c r="H15" s="165">
        <v>0</v>
      </c>
      <c r="I15" s="165"/>
      <c r="J15" s="274">
        <v>112.7</v>
      </c>
      <c r="K15" s="165">
        <v>200</v>
      </c>
      <c r="L15" s="165">
        <v>200</v>
      </c>
      <c r="M15" s="165">
        <v>200</v>
      </c>
      <c r="N15" s="165">
        <f>SUM(H15:M15)</f>
        <v>712.7</v>
      </c>
      <c r="O15" s="426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</row>
    <row r="16" spans="1:257" s="311" customFormat="1" ht="276.75" customHeight="1" x14ac:dyDescent="0.25">
      <c r="A16" s="287" t="s">
        <v>459</v>
      </c>
      <c r="B16" s="288" t="s">
        <v>254</v>
      </c>
      <c r="C16" s="289" t="s">
        <v>245</v>
      </c>
      <c r="D16" s="290" t="s">
        <v>109</v>
      </c>
      <c r="E16" s="289" t="s">
        <v>255</v>
      </c>
      <c r="F16" s="290" t="s">
        <v>256</v>
      </c>
      <c r="G16" s="289" t="s">
        <v>257</v>
      </c>
      <c r="H16" s="165">
        <v>105.8</v>
      </c>
      <c r="I16" s="165"/>
      <c r="J16" s="274">
        <v>47</v>
      </c>
      <c r="K16" s="165">
        <v>70.599999999999994</v>
      </c>
      <c r="L16" s="165">
        <v>70.599999999999994</v>
      </c>
      <c r="M16" s="165">
        <v>70.599999999999994</v>
      </c>
      <c r="N16" s="165">
        <f>SUM(H16:M16)</f>
        <v>364.6</v>
      </c>
      <c r="O16" s="289" t="s">
        <v>502</v>
      </c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39"/>
      <c r="DV16" s="23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39"/>
      <c r="EI16" s="239"/>
      <c r="EJ16" s="239"/>
      <c r="EK16" s="239"/>
      <c r="EL16" s="239"/>
      <c r="EM16" s="239"/>
      <c r="EN16" s="239"/>
      <c r="EO16" s="239"/>
      <c r="EP16" s="239"/>
      <c r="EQ16" s="239"/>
      <c r="ER16" s="239"/>
      <c r="ES16" s="239"/>
      <c r="ET16" s="239"/>
      <c r="EU16" s="239"/>
      <c r="EV16" s="239"/>
      <c r="EW16" s="239"/>
      <c r="EX16" s="239"/>
      <c r="EY16" s="239"/>
      <c r="EZ16" s="239"/>
      <c r="FA16" s="239"/>
      <c r="FB16" s="239"/>
      <c r="FC16" s="239"/>
      <c r="FD16" s="239"/>
      <c r="FE16" s="239"/>
      <c r="FF16" s="239"/>
      <c r="FG16" s="239"/>
      <c r="FH16" s="239"/>
      <c r="FI16" s="239"/>
      <c r="FJ16" s="239"/>
      <c r="FK16" s="239"/>
      <c r="FL16" s="239"/>
      <c r="FM16" s="239"/>
      <c r="FN16" s="239"/>
      <c r="FO16" s="239"/>
      <c r="FP16" s="239"/>
      <c r="FQ16" s="239"/>
      <c r="FR16" s="239"/>
      <c r="FS16" s="239"/>
      <c r="FT16" s="239"/>
      <c r="FU16" s="239"/>
      <c r="FV16" s="239"/>
      <c r="FW16" s="239"/>
      <c r="FX16" s="239"/>
      <c r="FY16" s="239"/>
      <c r="FZ16" s="239"/>
      <c r="GA16" s="239"/>
      <c r="GB16" s="239"/>
      <c r="GC16" s="239"/>
      <c r="GD16" s="239"/>
      <c r="GE16" s="239"/>
      <c r="GF16" s="239"/>
      <c r="GG16" s="239"/>
      <c r="GH16" s="239"/>
      <c r="GI16" s="239"/>
      <c r="GJ16" s="239"/>
      <c r="GK16" s="239"/>
      <c r="GL16" s="239"/>
      <c r="GM16" s="239"/>
      <c r="GN16" s="239"/>
      <c r="GO16" s="239"/>
      <c r="GP16" s="239"/>
      <c r="GQ16" s="239"/>
      <c r="GR16" s="239"/>
      <c r="GS16" s="239"/>
      <c r="GT16" s="239"/>
      <c r="GU16" s="239"/>
      <c r="GV16" s="239"/>
      <c r="GW16" s="239"/>
      <c r="GX16" s="239"/>
      <c r="GY16" s="239"/>
      <c r="GZ16" s="239"/>
      <c r="HA16" s="239"/>
      <c r="HB16" s="239"/>
      <c r="HC16" s="239"/>
      <c r="HD16" s="239"/>
      <c r="HE16" s="239"/>
      <c r="HF16" s="239"/>
      <c r="HG16" s="239"/>
      <c r="HH16" s="239"/>
      <c r="HI16" s="239"/>
      <c r="HJ16" s="239"/>
      <c r="HK16" s="239"/>
      <c r="HL16" s="239"/>
      <c r="HM16" s="239"/>
      <c r="HN16" s="239"/>
      <c r="HO16" s="239"/>
      <c r="HP16" s="239"/>
      <c r="HQ16" s="239"/>
      <c r="HR16" s="239"/>
      <c r="HS16" s="239"/>
      <c r="HT16" s="239"/>
      <c r="HU16" s="239"/>
      <c r="HV16" s="239"/>
      <c r="HW16" s="239"/>
      <c r="HX16" s="239"/>
      <c r="HY16" s="239"/>
      <c r="HZ16" s="239"/>
      <c r="IA16" s="239"/>
      <c r="IB16" s="239"/>
      <c r="IC16" s="239"/>
      <c r="ID16" s="239"/>
      <c r="IE16" s="239"/>
      <c r="IF16" s="239"/>
      <c r="IG16" s="239"/>
      <c r="IH16" s="239"/>
      <c r="II16" s="239"/>
      <c r="IJ16" s="239"/>
      <c r="IK16" s="239"/>
      <c r="IL16" s="239"/>
      <c r="IM16" s="239"/>
      <c r="IN16" s="239"/>
      <c r="IO16" s="239"/>
      <c r="IP16" s="239"/>
      <c r="IQ16" s="239"/>
      <c r="IR16" s="239"/>
      <c r="IS16" s="239"/>
      <c r="IT16" s="239"/>
      <c r="IU16" s="239"/>
      <c r="IV16" s="239"/>
      <c r="IW16" s="239"/>
    </row>
    <row r="17" spans="1:257" s="311" customFormat="1" ht="150" customHeight="1" x14ac:dyDescent="0.25">
      <c r="A17" s="287" t="s">
        <v>460</v>
      </c>
      <c r="B17" s="288" t="s">
        <v>259</v>
      </c>
      <c r="C17" s="289" t="s">
        <v>245</v>
      </c>
      <c r="D17" s="290" t="s">
        <v>109</v>
      </c>
      <c r="E17" s="289" t="s">
        <v>260</v>
      </c>
      <c r="F17" s="290" t="s">
        <v>261</v>
      </c>
      <c r="G17" s="289" t="s">
        <v>262</v>
      </c>
      <c r="H17" s="165">
        <v>130</v>
      </c>
      <c r="I17" s="165"/>
      <c r="J17" s="274">
        <v>65</v>
      </c>
      <c r="K17" s="165">
        <v>149.5</v>
      </c>
      <c r="L17" s="165">
        <v>149.5</v>
      </c>
      <c r="M17" s="165">
        <v>149.5</v>
      </c>
      <c r="N17" s="165">
        <f t="shared" si="0"/>
        <v>643.5</v>
      </c>
      <c r="O17" s="271" t="s">
        <v>503</v>
      </c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39"/>
      <c r="DH17" s="23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39"/>
      <c r="DV17" s="23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39"/>
      <c r="EI17" s="239"/>
      <c r="EJ17" s="239"/>
      <c r="EK17" s="239"/>
      <c r="EL17" s="239"/>
      <c r="EM17" s="239"/>
      <c r="EN17" s="239"/>
      <c r="EO17" s="239"/>
      <c r="EP17" s="239"/>
      <c r="EQ17" s="239"/>
      <c r="ER17" s="239"/>
      <c r="ES17" s="239"/>
      <c r="ET17" s="239"/>
      <c r="EU17" s="239"/>
      <c r="EV17" s="239"/>
      <c r="EW17" s="239"/>
      <c r="EX17" s="239"/>
      <c r="EY17" s="239"/>
      <c r="EZ17" s="239"/>
      <c r="FA17" s="239"/>
      <c r="FB17" s="239"/>
      <c r="FC17" s="239"/>
      <c r="FD17" s="239"/>
      <c r="FE17" s="239"/>
      <c r="FF17" s="239"/>
      <c r="FG17" s="239"/>
      <c r="FH17" s="239"/>
      <c r="FI17" s="239"/>
      <c r="FJ17" s="239"/>
      <c r="FK17" s="239"/>
      <c r="FL17" s="239"/>
      <c r="FM17" s="239"/>
      <c r="FN17" s="239"/>
      <c r="FO17" s="239"/>
      <c r="FP17" s="239"/>
      <c r="FQ17" s="239"/>
      <c r="FR17" s="239"/>
      <c r="FS17" s="239"/>
      <c r="FT17" s="239"/>
      <c r="FU17" s="239"/>
      <c r="FV17" s="239"/>
      <c r="FW17" s="239"/>
      <c r="FX17" s="239"/>
      <c r="FY17" s="239"/>
      <c r="FZ17" s="239"/>
      <c r="GA17" s="239"/>
      <c r="GB17" s="239"/>
      <c r="GC17" s="239"/>
      <c r="GD17" s="239"/>
      <c r="GE17" s="239"/>
      <c r="GF17" s="239"/>
      <c r="GG17" s="239"/>
      <c r="GH17" s="239"/>
      <c r="GI17" s="239"/>
      <c r="GJ17" s="239"/>
      <c r="GK17" s="239"/>
      <c r="GL17" s="239"/>
      <c r="GM17" s="239"/>
      <c r="GN17" s="239"/>
      <c r="GO17" s="239"/>
      <c r="GP17" s="239"/>
      <c r="GQ17" s="239"/>
      <c r="GR17" s="239"/>
      <c r="GS17" s="239"/>
      <c r="GT17" s="239"/>
      <c r="GU17" s="239"/>
      <c r="GV17" s="239"/>
      <c r="GW17" s="239"/>
      <c r="GX17" s="239"/>
      <c r="GY17" s="239"/>
      <c r="GZ17" s="239"/>
      <c r="HA17" s="239"/>
      <c r="HB17" s="239"/>
      <c r="HC17" s="239"/>
      <c r="HD17" s="239"/>
      <c r="HE17" s="239"/>
      <c r="HF17" s="239"/>
      <c r="HG17" s="239"/>
      <c r="HH17" s="239"/>
      <c r="HI17" s="239"/>
      <c r="HJ17" s="239"/>
      <c r="HK17" s="239"/>
      <c r="HL17" s="239"/>
      <c r="HM17" s="239"/>
      <c r="HN17" s="239"/>
      <c r="HO17" s="239"/>
      <c r="HP17" s="239"/>
      <c r="HQ17" s="239"/>
      <c r="HR17" s="239"/>
      <c r="HS17" s="239"/>
      <c r="HT17" s="239"/>
      <c r="HU17" s="239"/>
      <c r="HV17" s="239"/>
      <c r="HW17" s="239"/>
      <c r="HX17" s="239"/>
      <c r="HY17" s="239"/>
      <c r="HZ17" s="239"/>
      <c r="IA17" s="239"/>
      <c r="IB17" s="239"/>
      <c r="IC17" s="239"/>
      <c r="ID17" s="239"/>
      <c r="IE17" s="239"/>
      <c r="IF17" s="239"/>
      <c r="IG17" s="239"/>
      <c r="IH17" s="239"/>
      <c r="II17" s="239"/>
      <c r="IJ17" s="239"/>
      <c r="IK17" s="239"/>
      <c r="IL17" s="239"/>
      <c r="IM17" s="239"/>
      <c r="IN17" s="239"/>
      <c r="IO17" s="239"/>
      <c r="IP17" s="239"/>
      <c r="IQ17" s="239"/>
      <c r="IR17" s="239"/>
      <c r="IS17" s="239"/>
      <c r="IT17" s="239"/>
      <c r="IU17" s="239"/>
      <c r="IV17" s="239"/>
      <c r="IW17" s="239"/>
    </row>
    <row r="18" spans="1:257" s="303" customFormat="1" ht="130.5" customHeight="1" x14ac:dyDescent="0.25">
      <c r="A18" s="287" t="s">
        <v>461</v>
      </c>
      <c r="B18" s="174" t="s">
        <v>264</v>
      </c>
      <c r="C18" s="289" t="s">
        <v>245</v>
      </c>
      <c r="D18" s="290" t="s">
        <v>109</v>
      </c>
      <c r="E18" s="290" t="s">
        <v>238</v>
      </c>
      <c r="F18" s="290" t="s">
        <v>265</v>
      </c>
      <c r="G18" s="289">
        <v>240</v>
      </c>
      <c r="H18" s="165">
        <v>57.86</v>
      </c>
      <c r="I18" s="165"/>
      <c r="J18" s="274">
        <v>74.7</v>
      </c>
      <c r="K18" s="165">
        <v>250</v>
      </c>
      <c r="L18" s="165">
        <v>250</v>
      </c>
      <c r="M18" s="165">
        <v>250</v>
      </c>
      <c r="N18" s="165">
        <f t="shared" si="0"/>
        <v>882.56</v>
      </c>
      <c r="O18" s="289" t="s">
        <v>266</v>
      </c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</row>
    <row r="19" spans="1:257" s="303" customFormat="1" ht="130.5" customHeight="1" x14ac:dyDescent="0.25">
      <c r="A19" s="290" t="s">
        <v>525</v>
      </c>
      <c r="B19" s="288" t="s">
        <v>299</v>
      </c>
      <c r="C19" s="289" t="s">
        <v>245</v>
      </c>
      <c r="D19" s="290" t="s">
        <v>109</v>
      </c>
      <c r="E19" s="290" t="s">
        <v>561</v>
      </c>
      <c r="F19" s="290" t="s">
        <v>300</v>
      </c>
      <c r="G19" s="290" t="s">
        <v>562</v>
      </c>
      <c r="H19" s="165"/>
      <c r="I19" s="165"/>
      <c r="J19" s="274"/>
      <c r="K19" s="165">
        <v>676.5</v>
      </c>
      <c r="L19" s="165">
        <v>676.5</v>
      </c>
      <c r="M19" s="165">
        <v>676.5</v>
      </c>
      <c r="N19" s="165">
        <f t="shared" si="0"/>
        <v>2029.5</v>
      </c>
      <c r="O19" s="447" t="s">
        <v>549</v>
      </c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</row>
    <row r="20" spans="1:257" s="303" customFormat="1" ht="130.5" customHeight="1" x14ac:dyDescent="0.25">
      <c r="A20" s="290" t="s">
        <v>526</v>
      </c>
      <c r="B20" s="288" t="s">
        <v>303</v>
      </c>
      <c r="C20" s="289" t="s">
        <v>245</v>
      </c>
      <c r="D20" s="290" t="s">
        <v>109</v>
      </c>
      <c r="E20" s="290" t="s">
        <v>561</v>
      </c>
      <c r="F20" s="290" t="s">
        <v>300</v>
      </c>
      <c r="G20" s="290" t="s">
        <v>563</v>
      </c>
      <c r="H20" s="165"/>
      <c r="I20" s="165"/>
      <c r="J20" s="274"/>
      <c r="K20" s="165">
        <v>100</v>
      </c>
      <c r="L20" s="165">
        <v>100</v>
      </c>
      <c r="M20" s="165">
        <v>100</v>
      </c>
      <c r="N20" s="165">
        <f t="shared" si="0"/>
        <v>300</v>
      </c>
      <c r="O20" s="448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</row>
    <row r="21" spans="1:257" s="311" customFormat="1" x14ac:dyDescent="0.3">
      <c r="A21" s="194"/>
      <c r="B21" s="223"/>
      <c r="C21" s="196"/>
      <c r="D21" s="197"/>
      <c r="E21" s="197"/>
      <c r="F21" s="197"/>
      <c r="G21" s="197"/>
      <c r="H21" s="198"/>
      <c r="I21" s="198"/>
      <c r="J21" s="272"/>
      <c r="K21" s="198"/>
      <c r="L21" s="198"/>
      <c r="M21" s="198"/>
      <c r="N21" s="198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39"/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39"/>
      <c r="CG21" s="239"/>
      <c r="CH21" s="239"/>
      <c r="CI21" s="239"/>
      <c r="CJ21" s="239"/>
      <c r="CK21" s="239"/>
      <c r="CL21" s="239"/>
      <c r="CM21" s="239"/>
      <c r="CN21" s="239"/>
      <c r="CO21" s="239"/>
      <c r="CP21" s="239"/>
      <c r="CQ21" s="239"/>
      <c r="CR21" s="239"/>
      <c r="CS21" s="239"/>
      <c r="CT21" s="239"/>
      <c r="CU21" s="239"/>
      <c r="CV21" s="239"/>
      <c r="CW21" s="239"/>
      <c r="CX21" s="239"/>
      <c r="CY21" s="239"/>
      <c r="CZ21" s="239"/>
      <c r="DA21" s="239"/>
      <c r="DB21" s="239"/>
      <c r="DC21" s="239"/>
      <c r="DD21" s="239"/>
      <c r="DE21" s="239"/>
      <c r="DF21" s="239"/>
      <c r="DG21" s="239"/>
      <c r="DH21" s="239"/>
      <c r="DI21" s="239"/>
      <c r="DJ21" s="239"/>
      <c r="DK21" s="239"/>
      <c r="DL21" s="239"/>
      <c r="DM21" s="239"/>
      <c r="DN21" s="239"/>
      <c r="DO21" s="239"/>
      <c r="DP21" s="239"/>
      <c r="DQ21" s="239"/>
      <c r="DR21" s="239"/>
      <c r="DS21" s="239"/>
      <c r="DT21" s="239"/>
      <c r="DU21" s="239"/>
      <c r="DV21" s="239"/>
      <c r="DW21" s="239"/>
      <c r="DX21" s="239"/>
      <c r="DY21" s="239"/>
      <c r="DZ21" s="239"/>
      <c r="EA21" s="239"/>
      <c r="EB21" s="239"/>
      <c r="EC21" s="239"/>
      <c r="ED21" s="239"/>
      <c r="EE21" s="239"/>
      <c r="EF21" s="239"/>
      <c r="EG21" s="239"/>
      <c r="EH21" s="239"/>
      <c r="EI21" s="239"/>
      <c r="EJ21" s="239"/>
      <c r="EK21" s="239"/>
      <c r="EL21" s="239"/>
      <c r="EM21" s="239"/>
      <c r="EN21" s="239"/>
      <c r="EO21" s="239"/>
      <c r="EP21" s="239"/>
      <c r="EQ21" s="239"/>
      <c r="ER21" s="239"/>
      <c r="ES21" s="239"/>
      <c r="ET21" s="239"/>
      <c r="EU21" s="239"/>
      <c r="EV21" s="239"/>
      <c r="EW21" s="239"/>
      <c r="EX21" s="239"/>
      <c r="EY21" s="239"/>
      <c r="EZ21" s="239"/>
      <c r="FA21" s="239"/>
      <c r="FB21" s="239"/>
      <c r="FC21" s="239"/>
      <c r="FD21" s="239"/>
      <c r="FE21" s="239"/>
      <c r="FF21" s="239"/>
      <c r="FG21" s="239"/>
      <c r="FH21" s="239"/>
      <c r="FI21" s="239"/>
      <c r="FJ21" s="239"/>
      <c r="FK21" s="239"/>
      <c r="FL21" s="239"/>
      <c r="FM21" s="239"/>
      <c r="FN21" s="239"/>
      <c r="FO21" s="239"/>
      <c r="FP21" s="239"/>
      <c r="FQ21" s="239"/>
      <c r="FR21" s="239"/>
      <c r="FS21" s="239"/>
      <c r="FT21" s="239"/>
      <c r="FU21" s="239"/>
      <c r="FV21" s="239"/>
      <c r="FW21" s="239"/>
      <c r="FX21" s="239"/>
      <c r="FY21" s="239"/>
      <c r="FZ21" s="239"/>
      <c r="GA21" s="239"/>
      <c r="GB21" s="239"/>
      <c r="GC21" s="239"/>
      <c r="GD21" s="239"/>
      <c r="GE21" s="239"/>
      <c r="GF21" s="239"/>
      <c r="GG21" s="239"/>
      <c r="GH21" s="239"/>
      <c r="GI21" s="239"/>
      <c r="GJ21" s="239"/>
      <c r="GK21" s="239"/>
      <c r="GL21" s="239"/>
      <c r="GM21" s="239"/>
      <c r="GN21" s="239"/>
      <c r="GO21" s="239"/>
      <c r="GP21" s="239"/>
      <c r="GQ21" s="239"/>
      <c r="GR21" s="239"/>
      <c r="GS21" s="239"/>
      <c r="GT21" s="239"/>
      <c r="GU21" s="239"/>
      <c r="GV21" s="239"/>
      <c r="GW21" s="239"/>
      <c r="GX21" s="239"/>
      <c r="GY21" s="239"/>
      <c r="GZ21" s="239"/>
      <c r="HA21" s="239"/>
      <c r="HB21" s="239"/>
      <c r="HC21" s="239"/>
      <c r="HD21" s="239"/>
      <c r="HE21" s="239"/>
      <c r="HF21" s="239"/>
      <c r="HG21" s="239"/>
      <c r="HH21" s="239"/>
      <c r="HI21" s="239"/>
      <c r="HJ21" s="239"/>
      <c r="HK21" s="239"/>
      <c r="HL21" s="239"/>
      <c r="HM21" s="239"/>
      <c r="HN21" s="239"/>
      <c r="HO21" s="239"/>
      <c r="HP21" s="239"/>
      <c r="HQ21" s="239"/>
      <c r="HR21" s="239"/>
      <c r="HS21" s="239"/>
      <c r="HT21" s="239"/>
      <c r="HU21" s="239"/>
      <c r="HV21" s="239"/>
      <c r="HW21" s="239"/>
      <c r="HX21" s="239"/>
      <c r="HY21" s="239"/>
      <c r="HZ21" s="239"/>
      <c r="IA21" s="239"/>
      <c r="IB21" s="239"/>
      <c r="IC21" s="239"/>
      <c r="ID21" s="239"/>
      <c r="IE21" s="239"/>
      <c r="IF21" s="239"/>
      <c r="IG21" s="239"/>
      <c r="IH21" s="239"/>
      <c r="II21" s="239"/>
      <c r="IJ21" s="239"/>
      <c r="IK21" s="239"/>
      <c r="IL21" s="239"/>
      <c r="IM21" s="239"/>
      <c r="IN21" s="239"/>
      <c r="IO21" s="239"/>
      <c r="IP21" s="239"/>
      <c r="IQ21" s="239"/>
      <c r="IR21" s="239"/>
      <c r="IS21" s="239"/>
      <c r="IT21" s="239"/>
      <c r="IU21" s="239"/>
      <c r="IV21" s="239"/>
      <c r="IW21" s="239"/>
    </row>
    <row r="22" spans="1:257" s="311" customFormat="1" ht="21.75" customHeight="1" x14ac:dyDescent="0.25">
      <c r="A22" s="204" t="s">
        <v>30</v>
      </c>
      <c r="B22" s="205"/>
      <c r="C22" s="205"/>
      <c r="D22" s="205"/>
      <c r="E22" s="205"/>
      <c r="F22" s="205"/>
      <c r="G22" s="205"/>
      <c r="H22" s="166"/>
      <c r="I22" s="166"/>
      <c r="J22" s="275"/>
      <c r="K22" s="166"/>
      <c r="L22" s="166"/>
      <c r="M22" s="166"/>
      <c r="N22" s="165">
        <f t="shared" si="0"/>
        <v>0</v>
      </c>
      <c r="O22" s="205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39"/>
      <c r="CR22" s="239"/>
      <c r="CS22" s="239"/>
      <c r="CT22" s="239"/>
      <c r="CU22" s="239"/>
      <c r="CV22" s="239"/>
      <c r="CW22" s="239"/>
      <c r="CX22" s="239"/>
      <c r="CY22" s="239"/>
      <c r="CZ22" s="239"/>
      <c r="DA22" s="239"/>
      <c r="DB22" s="239"/>
      <c r="DC22" s="239"/>
      <c r="DD22" s="239"/>
      <c r="DE22" s="239"/>
      <c r="DF22" s="239"/>
      <c r="DG22" s="239"/>
      <c r="DH22" s="239"/>
      <c r="DI22" s="23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39"/>
      <c r="DV22" s="23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39"/>
      <c r="EI22" s="239"/>
      <c r="EJ22" s="239"/>
      <c r="EK22" s="239"/>
      <c r="EL22" s="239"/>
      <c r="EM22" s="239"/>
      <c r="EN22" s="239"/>
      <c r="EO22" s="239"/>
      <c r="EP22" s="239"/>
      <c r="EQ22" s="239"/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39"/>
      <c r="FE22" s="239"/>
      <c r="FF22" s="239"/>
      <c r="FG22" s="239"/>
      <c r="FH22" s="239"/>
      <c r="FI22" s="239"/>
      <c r="FJ22" s="239"/>
      <c r="FK22" s="239"/>
      <c r="FL22" s="239"/>
      <c r="FM22" s="239"/>
      <c r="FN22" s="239"/>
      <c r="FO22" s="239"/>
      <c r="FP22" s="239"/>
      <c r="FQ22" s="239"/>
      <c r="FR22" s="239"/>
      <c r="FS22" s="239"/>
      <c r="FT22" s="239"/>
      <c r="FU22" s="239"/>
      <c r="FV22" s="239"/>
      <c r="FW22" s="239"/>
      <c r="FX22" s="239"/>
      <c r="FY22" s="239"/>
      <c r="FZ22" s="239"/>
      <c r="GA22" s="239"/>
      <c r="GB22" s="239"/>
      <c r="GC22" s="239"/>
      <c r="GD22" s="239"/>
      <c r="GE22" s="239"/>
      <c r="GF22" s="239"/>
      <c r="GG22" s="239"/>
      <c r="GH22" s="239"/>
      <c r="GI22" s="239"/>
      <c r="GJ22" s="239"/>
      <c r="GK22" s="239"/>
      <c r="GL22" s="239"/>
      <c r="GM22" s="239"/>
      <c r="GN22" s="239"/>
      <c r="GO22" s="239"/>
      <c r="GP22" s="239"/>
      <c r="GQ22" s="239"/>
      <c r="GR22" s="239"/>
      <c r="GS22" s="239"/>
      <c r="GT22" s="239"/>
      <c r="GU22" s="239"/>
      <c r="GV22" s="239"/>
      <c r="GW22" s="239"/>
      <c r="GX22" s="239"/>
      <c r="GY22" s="239"/>
      <c r="GZ22" s="239"/>
      <c r="HA22" s="239"/>
      <c r="HB22" s="239"/>
      <c r="HC22" s="239"/>
      <c r="HD22" s="239"/>
      <c r="HE22" s="239"/>
      <c r="HF22" s="239"/>
      <c r="HG22" s="239"/>
      <c r="HH22" s="239"/>
      <c r="HI22" s="239"/>
      <c r="HJ22" s="239"/>
      <c r="HK22" s="239"/>
      <c r="HL22" s="239"/>
      <c r="HM22" s="239"/>
      <c r="HN22" s="239"/>
      <c r="HO22" s="239"/>
      <c r="HP22" s="239"/>
      <c r="HQ22" s="239"/>
      <c r="HR22" s="239"/>
      <c r="HS22" s="239"/>
      <c r="HT22" s="239"/>
      <c r="HU22" s="239"/>
      <c r="HV22" s="239"/>
      <c r="HW22" s="239"/>
      <c r="HX22" s="239"/>
      <c r="HY22" s="239"/>
      <c r="HZ22" s="239"/>
      <c r="IA22" s="239"/>
      <c r="IB22" s="239"/>
      <c r="IC22" s="239"/>
      <c r="ID22" s="239"/>
      <c r="IE22" s="239"/>
      <c r="IF22" s="239"/>
      <c r="IG22" s="239"/>
      <c r="IH22" s="239"/>
      <c r="II22" s="239"/>
      <c r="IJ22" s="239"/>
      <c r="IK22" s="239"/>
      <c r="IL22" s="239"/>
      <c r="IM22" s="239"/>
      <c r="IN22" s="239"/>
      <c r="IO22" s="239"/>
      <c r="IP22" s="239"/>
      <c r="IQ22" s="239"/>
      <c r="IR22" s="239"/>
      <c r="IS22" s="239"/>
      <c r="IT22" s="239"/>
      <c r="IU22" s="239"/>
      <c r="IV22" s="239"/>
      <c r="IW22" s="239"/>
    </row>
    <row r="23" spans="1:257" s="311" customFormat="1" ht="138.75" customHeight="1" x14ac:dyDescent="0.25">
      <c r="A23" s="290" t="s">
        <v>220</v>
      </c>
      <c r="B23" s="206" t="s">
        <v>236</v>
      </c>
      <c r="C23" s="289" t="s">
        <v>120</v>
      </c>
      <c r="D23" s="290" t="s">
        <v>109</v>
      </c>
      <c r="E23" s="290" t="s">
        <v>267</v>
      </c>
      <c r="F23" s="290" t="s">
        <v>239</v>
      </c>
      <c r="G23" s="289" t="s">
        <v>268</v>
      </c>
      <c r="H23" s="165">
        <v>42989.43</v>
      </c>
      <c r="I23" s="165"/>
      <c r="J23" s="274">
        <v>45527.4</v>
      </c>
      <c r="K23" s="301">
        <v>46960.9</v>
      </c>
      <c r="L23" s="301">
        <v>43383</v>
      </c>
      <c r="M23" s="301">
        <v>43383</v>
      </c>
      <c r="N23" s="165">
        <f t="shared" si="0"/>
        <v>222243.73</v>
      </c>
      <c r="O23" s="427" t="s">
        <v>504</v>
      </c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39"/>
      <c r="DG23" s="239"/>
      <c r="DH23" s="239"/>
      <c r="DI23" s="23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39"/>
      <c r="EP23" s="239"/>
      <c r="EQ23" s="239"/>
      <c r="ER23" s="239"/>
      <c r="ES23" s="239"/>
      <c r="ET23" s="239"/>
      <c r="EU23" s="239"/>
      <c r="EV23" s="239"/>
      <c r="EW23" s="239"/>
      <c r="EX23" s="239"/>
      <c r="EY23" s="239"/>
      <c r="EZ23" s="239"/>
      <c r="FA23" s="239"/>
      <c r="FB23" s="239"/>
      <c r="FC23" s="239"/>
      <c r="FD23" s="239"/>
      <c r="FE23" s="239"/>
      <c r="FF23" s="239"/>
      <c r="FG23" s="239"/>
      <c r="FH23" s="239"/>
      <c r="FI23" s="239"/>
      <c r="FJ23" s="239"/>
      <c r="FK23" s="239"/>
      <c r="FL23" s="239"/>
      <c r="FM23" s="239"/>
      <c r="FN23" s="239"/>
      <c r="FO23" s="239"/>
      <c r="FP23" s="239"/>
      <c r="FQ23" s="239"/>
      <c r="FR23" s="239"/>
      <c r="FS23" s="239"/>
      <c r="FT23" s="239"/>
      <c r="FU23" s="239"/>
      <c r="FV23" s="239"/>
      <c r="FW23" s="239"/>
      <c r="FX23" s="239"/>
      <c r="FY23" s="239"/>
      <c r="FZ23" s="239"/>
      <c r="GA23" s="239"/>
      <c r="GB23" s="239"/>
      <c r="GC23" s="239"/>
      <c r="GD23" s="239"/>
      <c r="GE23" s="239"/>
      <c r="GF23" s="239"/>
      <c r="GG23" s="239"/>
      <c r="GH23" s="239"/>
      <c r="GI23" s="239"/>
      <c r="GJ23" s="239"/>
      <c r="GK23" s="239"/>
      <c r="GL23" s="239"/>
      <c r="GM23" s="239"/>
      <c r="GN23" s="239"/>
      <c r="GO23" s="239"/>
      <c r="GP23" s="239"/>
      <c r="GQ23" s="239"/>
      <c r="GR23" s="239"/>
      <c r="GS23" s="239"/>
      <c r="GT23" s="239"/>
      <c r="GU23" s="239"/>
      <c r="GV23" s="239"/>
      <c r="GW23" s="239"/>
      <c r="GX23" s="239"/>
      <c r="GY23" s="239"/>
      <c r="GZ23" s="239"/>
      <c r="HA23" s="239"/>
      <c r="HB23" s="239"/>
      <c r="HC23" s="239"/>
      <c r="HD23" s="239"/>
      <c r="HE23" s="239"/>
      <c r="HF23" s="239"/>
      <c r="HG23" s="239"/>
      <c r="HH23" s="239"/>
      <c r="HI23" s="239"/>
      <c r="HJ23" s="239"/>
      <c r="HK23" s="239"/>
      <c r="HL23" s="239"/>
      <c r="HM23" s="239"/>
      <c r="HN23" s="239"/>
      <c r="HO23" s="239"/>
      <c r="HP23" s="239"/>
      <c r="HQ23" s="239"/>
      <c r="HR23" s="239"/>
      <c r="HS23" s="239"/>
      <c r="HT23" s="239"/>
      <c r="HU23" s="239"/>
      <c r="HV23" s="239"/>
      <c r="HW23" s="239"/>
      <c r="HX23" s="239"/>
      <c r="HY23" s="239"/>
      <c r="HZ23" s="239"/>
      <c r="IA23" s="239"/>
      <c r="IB23" s="239"/>
      <c r="IC23" s="239"/>
      <c r="ID23" s="239"/>
      <c r="IE23" s="239"/>
      <c r="IF23" s="239"/>
      <c r="IG23" s="239"/>
      <c r="IH23" s="239"/>
      <c r="II23" s="239"/>
      <c r="IJ23" s="239"/>
      <c r="IK23" s="239"/>
      <c r="IL23" s="239"/>
      <c r="IM23" s="239"/>
      <c r="IN23" s="239"/>
      <c r="IO23" s="239"/>
      <c r="IP23" s="239"/>
      <c r="IQ23" s="239"/>
      <c r="IR23" s="239"/>
      <c r="IS23" s="239"/>
      <c r="IT23" s="239"/>
      <c r="IU23" s="239"/>
      <c r="IV23" s="239"/>
      <c r="IW23" s="239"/>
    </row>
    <row r="24" spans="1:257" s="311" customFormat="1" ht="138.75" customHeight="1" x14ac:dyDescent="0.25">
      <c r="A24" s="290" t="s">
        <v>222</v>
      </c>
      <c r="B24" s="206" t="s">
        <v>458</v>
      </c>
      <c r="C24" s="289" t="s">
        <v>120</v>
      </c>
      <c r="D24" s="290" t="s">
        <v>109</v>
      </c>
      <c r="E24" s="290" t="s">
        <v>267</v>
      </c>
      <c r="F24" s="290" t="s">
        <v>447</v>
      </c>
      <c r="G24" s="289" t="s">
        <v>448</v>
      </c>
      <c r="H24" s="165">
        <v>648</v>
      </c>
      <c r="I24" s="165"/>
      <c r="J24" s="274">
        <v>0</v>
      </c>
      <c r="K24" s="165">
        <v>0</v>
      </c>
      <c r="L24" s="165">
        <v>0</v>
      </c>
      <c r="M24" s="165">
        <v>0</v>
      </c>
      <c r="N24" s="165">
        <f t="shared" si="0"/>
        <v>648</v>
      </c>
      <c r="O24" s="427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39"/>
      <c r="BT24" s="239"/>
      <c r="BU24" s="239"/>
      <c r="BV24" s="239"/>
      <c r="BW24" s="239"/>
      <c r="BX24" s="239"/>
      <c r="BY24" s="239"/>
      <c r="BZ24" s="239"/>
      <c r="CA24" s="239"/>
      <c r="CB24" s="239"/>
      <c r="CC24" s="239"/>
      <c r="CD24" s="239"/>
      <c r="CE24" s="239"/>
      <c r="CF24" s="239"/>
      <c r="CG24" s="239"/>
      <c r="CH24" s="239"/>
      <c r="CI24" s="239"/>
      <c r="CJ24" s="239"/>
      <c r="CK24" s="239"/>
      <c r="CL24" s="239"/>
      <c r="CM24" s="239"/>
      <c r="CN24" s="239"/>
      <c r="CO24" s="239"/>
      <c r="CP24" s="239"/>
      <c r="CQ24" s="239"/>
      <c r="CR24" s="239"/>
      <c r="CS24" s="239"/>
      <c r="CT24" s="239"/>
      <c r="CU24" s="239"/>
      <c r="CV24" s="239"/>
      <c r="CW24" s="239"/>
      <c r="CX24" s="239"/>
      <c r="CY24" s="239"/>
      <c r="CZ24" s="239"/>
      <c r="DA24" s="239"/>
      <c r="DB24" s="239"/>
      <c r="DC24" s="239"/>
      <c r="DD24" s="239"/>
      <c r="DE24" s="239"/>
      <c r="DF24" s="239"/>
      <c r="DG24" s="239"/>
      <c r="DH24" s="239"/>
      <c r="DI24" s="239"/>
      <c r="DJ24" s="239"/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/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39"/>
      <c r="EP24" s="239"/>
      <c r="EQ24" s="239"/>
      <c r="ER24" s="239"/>
      <c r="ES24" s="239"/>
      <c r="ET24" s="239"/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39"/>
      <c r="FK24" s="239"/>
      <c r="FL24" s="239"/>
      <c r="FM24" s="239"/>
      <c r="FN24" s="239"/>
      <c r="FO24" s="239"/>
      <c r="FP24" s="239"/>
      <c r="FQ24" s="239"/>
      <c r="FR24" s="239"/>
      <c r="FS24" s="239"/>
      <c r="FT24" s="239"/>
      <c r="FU24" s="239"/>
      <c r="FV24" s="239"/>
      <c r="FW24" s="239"/>
      <c r="FX24" s="239"/>
      <c r="FY24" s="239"/>
      <c r="FZ24" s="239"/>
      <c r="GA24" s="239"/>
      <c r="GB24" s="239"/>
      <c r="GC24" s="239"/>
      <c r="GD24" s="239"/>
      <c r="GE24" s="239"/>
      <c r="GF24" s="239"/>
      <c r="GG24" s="239"/>
      <c r="GH24" s="239"/>
      <c r="GI24" s="239"/>
      <c r="GJ24" s="239"/>
      <c r="GK24" s="239"/>
      <c r="GL24" s="239"/>
      <c r="GM24" s="239"/>
      <c r="GN24" s="239"/>
      <c r="GO24" s="239"/>
      <c r="GP24" s="239"/>
      <c r="GQ24" s="239"/>
      <c r="GR24" s="239"/>
      <c r="GS24" s="239"/>
      <c r="GT24" s="239"/>
      <c r="GU24" s="239"/>
      <c r="GV24" s="239"/>
      <c r="GW24" s="239"/>
      <c r="GX24" s="239"/>
      <c r="GY24" s="239"/>
      <c r="GZ24" s="239"/>
      <c r="HA24" s="239"/>
      <c r="HB24" s="239"/>
      <c r="HC24" s="239"/>
      <c r="HD24" s="239"/>
      <c r="HE24" s="239"/>
      <c r="HF24" s="239"/>
      <c r="HG24" s="239"/>
      <c r="HH24" s="239"/>
      <c r="HI24" s="239"/>
      <c r="HJ24" s="239"/>
      <c r="HK24" s="239"/>
      <c r="HL24" s="239"/>
      <c r="HM24" s="239"/>
      <c r="HN24" s="239"/>
      <c r="HO24" s="239"/>
      <c r="HP24" s="239"/>
      <c r="HQ24" s="239"/>
      <c r="HR24" s="239"/>
      <c r="HS24" s="239"/>
      <c r="HT24" s="239"/>
      <c r="HU24" s="239"/>
      <c r="HV24" s="239"/>
      <c r="HW24" s="239"/>
      <c r="HX24" s="239"/>
      <c r="HY24" s="239"/>
      <c r="HZ24" s="239"/>
      <c r="IA24" s="239"/>
      <c r="IB24" s="239"/>
      <c r="IC24" s="239"/>
      <c r="ID24" s="239"/>
      <c r="IE24" s="239"/>
      <c r="IF24" s="239"/>
      <c r="IG24" s="239"/>
      <c r="IH24" s="239"/>
      <c r="II24" s="239"/>
      <c r="IJ24" s="239"/>
      <c r="IK24" s="239"/>
      <c r="IL24" s="239"/>
      <c r="IM24" s="239"/>
      <c r="IN24" s="239"/>
      <c r="IO24" s="239"/>
      <c r="IP24" s="239"/>
      <c r="IQ24" s="239"/>
      <c r="IR24" s="239"/>
      <c r="IS24" s="239"/>
      <c r="IT24" s="239"/>
      <c r="IU24" s="239"/>
      <c r="IV24" s="239"/>
      <c r="IW24" s="239"/>
    </row>
    <row r="25" spans="1:257" s="311" customFormat="1" ht="120" customHeight="1" x14ac:dyDescent="0.25">
      <c r="A25" s="290" t="s">
        <v>223</v>
      </c>
      <c r="B25" s="206" t="s">
        <v>241</v>
      </c>
      <c r="C25" s="289" t="s">
        <v>120</v>
      </c>
      <c r="D25" s="290" t="s">
        <v>109</v>
      </c>
      <c r="E25" s="290" t="s">
        <v>267</v>
      </c>
      <c r="F25" s="290" t="s">
        <v>242</v>
      </c>
      <c r="G25" s="289" t="s">
        <v>269</v>
      </c>
      <c r="H25" s="165">
        <v>5582.14</v>
      </c>
      <c r="I25" s="165"/>
      <c r="J25" s="274">
        <v>7598.2</v>
      </c>
      <c r="K25" s="165">
        <v>12543.4</v>
      </c>
      <c r="L25" s="165">
        <v>12543.4</v>
      </c>
      <c r="M25" s="165">
        <v>12543.4</v>
      </c>
      <c r="N25" s="165">
        <f t="shared" si="0"/>
        <v>50810.54</v>
      </c>
      <c r="O25" s="427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39"/>
      <c r="DH25" s="23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39"/>
      <c r="DU25" s="239"/>
      <c r="DV25" s="239"/>
      <c r="DW25" s="239"/>
      <c r="DX25" s="239"/>
      <c r="DY25" s="239"/>
      <c r="DZ25" s="239"/>
      <c r="EA25" s="239"/>
      <c r="EB25" s="239"/>
      <c r="EC25" s="239"/>
      <c r="ED25" s="239"/>
      <c r="EE25" s="239"/>
      <c r="EF25" s="239"/>
      <c r="EG25" s="239"/>
      <c r="EH25" s="239"/>
      <c r="EI25" s="239"/>
      <c r="EJ25" s="239"/>
      <c r="EK25" s="239"/>
      <c r="EL25" s="239"/>
      <c r="EM25" s="239"/>
      <c r="EN25" s="239"/>
      <c r="EO25" s="239"/>
      <c r="EP25" s="239"/>
      <c r="EQ25" s="239"/>
      <c r="ER25" s="239"/>
      <c r="ES25" s="239"/>
      <c r="ET25" s="239"/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39"/>
      <c r="FK25" s="239"/>
      <c r="FL25" s="239"/>
      <c r="FM25" s="239"/>
      <c r="FN25" s="239"/>
      <c r="FO25" s="239"/>
      <c r="FP25" s="239"/>
      <c r="FQ25" s="239"/>
      <c r="FR25" s="239"/>
      <c r="FS25" s="239"/>
      <c r="FT25" s="239"/>
      <c r="FU25" s="239"/>
      <c r="FV25" s="239"/>
      <c r="FW25" s="239"/>
      <c r="FX25" s="239"/>
      <c r="FY25" s="239"/>
      <c r="FZ25" s="239"/>
      <c r="GA25" s="239"/>
      <c r="GB25" s="239"/>
      <c r="GC25" s="239"/>
      <c r="GD25" s="239"/>
      <c r="GE25" s="239"/>
      <c r="GF25" s="239"/>
      <c r="GG25" s="239"/>
      <c r="GH25" s="239"/>
      <c r="GI25" s="239"/>
      <c r="GJ25" s="239"/>
      <c r="GK25" s="239"/>
      <c r="GL25" s="239"/>
      <c r="GM25" s="239"/>
      <c r="GN25" s="239"/>
      <c r="GO25" s="239"/>
      <c r="GP25" s="239"/>
      <c r="GQ25" s="239"/>
      <c r="GR25" s="239"/>
      <c r="GS25" s="239"/>
      <c r="GT25" s="239"/>
      <c r="GU25" s="239"/>
      <c r="GV25" s="239"/>
      <c r="GW25" s="239"/>
      <c r="GX25" s="239"/>
      <c r="GY25" s="239"/>
      <c r="GZ25" s="239"/>
      <c r="HA25" s="239"/>
      <c r="HB25" s="239"/>
      <c r="HC25" s="239"/>
      <c r="HD25" s="239"/>
      <c r="HE25" s="239"/>
      <c r="HF25" s="239"/>
      <c r="HG25" s="239"/>
      <c r="HH25" s="239"/>
      <c r="HI25" s="239"/>
      <c r="HJ25" s="239"/>
      <c r="HK25" s="239"/>
      <c r="HL25" s="239"/>
      <c r="HM25" s="239"/>
      <c r="HN25" s="239"/>
      <c r="HO25" s="239"/>
      <c r="HP25" s="239"/>
      <c r="HQ25" s="239"/>
      <c r="HR25" s="239"/>
      <c r="HS25" s="239"/>
      <c r="HT25" s="239"/>
      <c r="HU25" s="239"/>
      <c r="HV25" s="239"/>
      <c r="HW25" s="239"/>
      <c r="HX25" s="239"/>
      <c r="HY25" s="239"/>
      <c r="HZ25" s="239"/>
      <c r="IA25" s="239"/>
      <c r="IB25" s="239"/>
      <c r="IC25" s="239"/>
      <c r="ID25" s="239"/>
      <c r="IE25" s="239"/>
      <c r="IF25" s="239"/>
      <c r="IG25" s="239"/>
      <c r="IH25" s="239"/>
      <c r="II25" s="239"/>
      <c r="IJ25" s="239"/>
      <c r="IK25" s="239"/>
      <c r="IL25" s="239"/>
      <c r="IM25" s="239"/>
      <c r="IN25" s="239"/>
      <c r="IO25" s="239"/>
      <c r="IP25" s="239"/>
      <c r="IQ25" s="239"/>
      <c r="IR25" s="239"/>
      <c r="IS25" s="239"/>
      <c r="IT25" s="239"/>
      <c r="IU25" s="239"/>
      <c r="IV25" s="239"/>
      <c r="IW25" s="239"/>
    </row>
    <row r="26" spans="1:257" s="311" customFormat="1" ht="120" customHeight="1" x14ac:dyDescent="0.25">
      <c r="A26" s="290" t="s">
        <v>34</v>
      </c>
      <c r="B26" s="288" t="s">
        <v>363</v>
      </c>
      <c r="C26" s="289" t="s">
        <v>120</v>
      </c>
      <c r="D26" s="290" t="s">
        <v>109</v>
      </c>
      <c r="E26" s="290" t="s">
        <v>267</v>
      </c>
      <c r="F26" s="290" t="s">
        <v>364</v>
      </c>
      <c r="G26" s="289" t="s">
        <v>269</v>
      </c>
      <c r="H26" s="165">
        <v>894.2</v>
      </c>
      <c r="I26" s="165"/>
      <c r="J26" s="274">
        <v>888</v>
      </c>
      <c r="K26" s="165">
        <v>0</v>
      </c>
      <c r="L26" s="165">
        <v>0</v>
      </c>
      <c r="M26" s="165">
        <v>0</v>
      </c>
      <c r="N26" s="165">
        <f t="shared" si="0"/>
        <v>1782.2</v>
      </c>
      <c r="O26" s="427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39"/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39"/>
      <c r="DV26" s="23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39"/>
      <c r="EI26" s="239"/>
      <c r="EJ26" s="239"/>
      <c r="EK26" s="239"/>
      <c r="EL26" s="239"/>
      <c r="EM26" s="239"/>
      <c r="EN26" s="239"/>
      <c r="EO26" s="239"/>
      <c r="EP26" s="239"/>
      <c r="EQ26" s="239"/>
      <c r="ER26" s="239"/>
      <c r="ES26" s="239"/>
      <c r="ET26" s="239"/>
      <c r="EU26" s="239"/>
      <c r="EV26" s="239"/>
      <c r="EW26" s="239"/>
      <c r="EX26" s="239"/>
      <c r="EY26" s="239"/>
      <c r="EZ26" s="239"/>
      <c r="FA26" s="239"/>
      <c r="FB26" s="239"/>
      <c r="FC26" s="239"/>
      <c r="FD26" s="239"/>
      <c r="FE26" s="239"/>
      <c r="FF26" s="239"/>
      <c r="FG26" s="239"/>
      <c r="FH26" s="239"/>
      <c r="FI26" s="239"/>
      <c r="FJ26" s="239"/>
      <c r="FK26" s="239"/>
      <c r="FL26" s="239"/>
      <c r="FM26" s="239"/>
      <c r="FN26" s="239"/>
      <c r="FO26" s="239"/>
      <c r="FP26" s="239"/>
      <c r="FQ26" s="239"/>
      <c r="FR26" s="239"/>
      <c r="FS26" s="239"/>
      <c r="FT26" s="239"/>
      <c r="FU26" s="239"/>
      <c r="FV26" s="239"/>
      <c r="FW26" s="239"/>
      <c r="FX26" s="239"/>
      <c r="FY26" s="239"/>
      <c r="FZ26" s="239"/>
      <c r="GA26" s="239"/>
      <c r="GB26" s="239"/>
      <c r="GC26" s="239"/>
      <c r="GD26" s="239"/>
      <c r="GE26" s="239"/>
      <c r="GF26" s="239"/>
      <c r="GG26" s="239"/>
      <c r="GH26" s="239"/>
      <c r="GI26" s="239"/>
      <c r="GJ26" s="239"/>
      <c r="GK26" s="239"/>
      <c r="GL26" s="239"/>
      <c r="GM26" s="239"/>
      <c r="GN26" s="239"/>
      <c r="GO26" s="239"/>
      <c r="GP26" s="239"/>
      <c r="GQ26" s="239"/>
      <c r="GR26" s="239"/>
      <c r="GS26" s="239"/>
      <c r="GT26" s="239"/>
      <c r="GU26" s="239"/>
      <c r="GV26" s="239"/>
      <c r="GW26" s="239"/>
      <c r="GX26" s="239"/>
      <c r="GY26" s="239"/>
      <c r="GZ26" s="239"/>
      <c r="HA26" s="239"/>
      <c r="HB26" s="239"/>
      <c r="HC26" s="239"/>
      <c r="HD26" s="239"/>
      <c r="HE26" s="239"/>
      <c r="HF26" s="239"/>
      <c r="HG26" s="239"/>
      <c r="HH26" s="239"/>
      <c r="HI26" s="239"/>
      <c r="HJ26" s="239"/>
      <c r="HK26" s="239"/>
      <c r="HL26" s="239"/>
      <c r="HM26" s="239"/>
      <c r="HN26" s="239"/>
      <c r="HO26" s="239"/>
      <c r="HP26" s="239"/>
      <c r="HQ26" s="239"/>
      <c r="HR26" s="239"/>
      <c r="HS26" s="239"/>
      <c r="HT26" s="239"/>
      <c r="HU26" s="239"/>
      <c r="HV26" s="239"/>
      <c r="HW26" s="239"/>
      <c r="HX26" s="239"/>
      <c r="HY26" s="239"/>
      <c r="HZ26" s="239"/>
      <c r="IA26" s="239"/>
      <c r="IB26" s="239"/>
      <c r="IC26" s="239"/>
      <c r="ID26" s="239"/>
      <c r="IE26" s="239"/>
      <c r="IF26" s="239"/>
      <c r="IG26" s="239"/>
      <c r="IH26" s="239"/>
      <c r="II26" s="239"/>
      <c r="IJ26" s="239"/>
      <c r="IK26" s="239"/>
      <c r="IL26" s="239"/>
      <c r="IM26" s="239"/>
      <c r="IN26" s="239"/>
      <c r="IO26" s="239"/>
      <c r="IP26" s="239"/>
      <c r="IQ26" s="239"/>
      <c r="IR26" s="239"/>
      <c r="IS26" s="239"/>
      <c r="IT26" s="239"/>
      <c r="IU26" s="239"/>
      <c r="IV26" s="239"/>
      <c r="IW26" s="239"/>
    </row>
    <row r="27" spans="1:257" s="311" customFormat="1" ht="127.5" customHeight="1" x14ac:dyDescent="0.25">
      <c r="A27" s="290" t="s">
        <v>36</v>
      </c>
      <c r="B27" s="288" t="s">
        <v>270</v>
      </c>
      <c r="C27" s="289" t="s">
        <v>237</v>
      </c>
      <c r="D27" s="290" t="s">
        <v>109</v>
      </c>
      <c r="E27" s="290" t="s">
        <v>267</v>
      </c>
      <c r="F27" s="290" t="s">
        <v>271</v>
      </c>
      <c r="G27" s="289" t="s">
        <v>272</v>
      </c>
      <c r="H27" s="165">
        <v>113388.7</v>
      </c>
      <c r="I27" s="165"/>
      <c r="J27" s="274">
        <v>120271.9</v>
      </c>
      <c r="K27" s="165">
        <v>121165.5</v>
      </c>
      <c r="L27" s="165">
        <v>119513.9</v>
      </c>
      <c r="M27" s="165">
        <v>119513.9</v>
      </c>
      <c r="N27" s="165">
        <f t="shared" si="0"/>
        <v>593853.9</v>
      </c>
      <c r="O27" s="427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3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39"/>
      <c r="DV27" s="23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39"/>
      <c r="EI27" s="239"/>
      <c r="EJ27" s="239"/>
      <c r="EK27" s="239"/>
      <c r="EL27" s="239"/>
      <c r="EM27" s="239"/>
      <c r="EN27" s="239"/>
      <c r="EO27" s="239"/>
      <c r="EP27" s="239"/>
      <c r="EQ27" s="239"/>
      <c r="ER27" s="239"/>
      <c r="ES27" s="239"/>
      <c r="ET27" s="239"/>
      <c r="EU27" s="239"/>
      <c r="EV27" s="239"/>
      <c r="EW27" s="239"/>
      <c r="EX27" s="239"/>
      <c r="EY27" s="239"/>
      <c r="EZ27" s="239"/>
      <c r="FA27" s="239"/>
      <c r="FB27" s="239"/>
      <c r="FC27" s="239"/>
      <c r="FD27" s="239"/>
      <c r="FE27" s="239"/>
      <c r="FF27" s="239"/>
      <c r="FG27" s="239"/>
      <c r="FH27" s="239"/>
      <c r="FI27" s="239"/>
      <c r="FJ27" s="239"/>
      <c r="FK27" s="239"/>
      <c r="FL27" s="239"/>
      <c r="FM27" s="239"/>
      <c r="FN27" s="239"/>
      <c r="FO27" s="239"/>
      <c r="FP27" s="239"/>
      <c r="FQ27" s="239"/>
      <c r="FR27" s="239"/>
      <c r="FS27" s="239"/>
      <c r="FT27" s="239"/>
      <c r="FU27" s="239"/>
      <c r="FV27" s="239"/>
      <c r="FW27" s="239"/>
      <c r="FX27" s="239"/>
      <c r="FY27" s="239"/>
      <c r="FZ27" s="239"/>
      <c r="GA27" s="239"/>
      <c r="GB27" s="239"/>
      <c r="GC27" s="239"/>
      <c r="GD27" s="239"/>
      <c r="GE27" s="239"/>
      <c r="GF27" s="239"/>
      <c r="GG27" s="239"/>
      <c r="GH27" s="239"/>
      <c r="GI27" s="239"/>
      <c r="GJ27" s="239"/>
      <c r="GK27" s="239"/>
      <c r="GL27" s="239"/>
      <c r="GM27" s="239"/>
      <c r="GN27" s="239"/>
      <c r="GO27" s="239"/>
      <c r="GP27" s="239"/>
      <c r="GQ27" s="239"/>
      <c r="GR27" s="239"/>
      <c r="GS27" s="239"/>
      <c r="GT27" s="239"/>
      <c r="GU27" s="239"/>
      <c r="GV27" s="239"/>
      <c r="GW27" s="239"/>
      <c r="GX27" s="239"/>
      <c r="GY27" s="239"/>
      <c r="GZ27" s="239"/>
      <c r="HA27" s="239"/>
      <c r="HB27" s="239"/>
      <c r="HC27" s="239"/>
      <c r="HD27" s="239"/>
      <c r="HE27" s="239"/>
      <c r="HF27" s="239"/>
      <c r="HG27" s="239"/>
      <c r="HH27" s="239"/>
      <c r="HI27" s="239"/>
      <c r="HJ27" s="239"/>
      <c r="HK27" s="239"/>
      <c r="HL27" s="239"/>
      <c r="HM27" s="239"/>
      <c r="HN27" s="239"/>
      <c r="HO27" s="239"/>
      <c r="HP27" s="239"/>
      <c r="HQ27" s="239"/>
      <c r="HR27" s="239"/>
      <c r="HS27" s="239"/>
      <c r="HT27" s="239"/>
      <c r="HU27" s="239"/>
      <c r="HV27" s="239"/>
      <c r="HW27" s="239"/>
      <c r="HX27" s="239"/>
      <c r="HY27" s="239"/>
      <c r="HZ27" s="239"/>
      <c r="IA27" s="239"/>
      <c r="IB27" s="239"/>
      <c r="IC27" s="239"/>
      <c r="ID27" s="239"/>
      <c r="IE27" s="239"/>
      <c r="IF27" s="239"/>
      <c r="IG27" s="239"/>
      <c r="IH27" s="239"/>
      <c r="II27" s="239"/>
      <c r="IJ27" s="239"/>
      <c r="IK27" s="239"/>
      <c r="IL27" s="239"/>
      <c r="IM27" s="239"/>
      <c r="IN27" s="239"/>
      <c r="IO27" s="239"/>
      <c r="IP27" s="239"/>
      <c r="IQ27" s="239"/>
      <c r="IR27" s="239"/>
      <c r="IS27" s="239"/>
      <c r="IT27" s="239"/>
      <c r="IU27" s="239"/>
      <c r="IV27" s="239"/>
      <c r="IW27" s="239"/>
    </row>
    <row r="28" spans="1:257" s="311" customFormat="1" ht="146.25" customHeight="1" x14ac:dyDescent="0.25">
      <c r="A28" s="290" t="s">
        <v>37</v>
      </c>
      <c r="B28" s="288" t="s">
        <v>270</v>
      </c>
      <c r="C28" s="289" t="s">
        <v>237</v>
      </c>
      <c r="D28" s="290" t="s">
        <v>109</v>
      </c>
      <c r="E28" s="290" t="s">
        <v>273</v>
      </c>
      <c r="F28" s="290" t="s">
        <v>271</v>
      </c>
      <c r="G28" s="289" t="s">
        <v>274</v>
      </c>
      <c r="H28" s="165">
        <v>5376.9</v>
      </c>
      <c r="I28" s="165"/>
      <c r="J28" s="274">
        <v>5988.1</v>
      </c>
      <c r="K28" s="165">
        <v>5970.6</v>
      </c>
      <c r="L28" s="165">
        <v>5970.6</v>
      </c>
      <c r="M28" s="165">
        <v>5970.6</v>
      </c>
      <c r="N28" s="165">
        <f t="shared" si="0"/>
        <v>29276.799999999996</v>
      </c>
      <c r="O28" s="427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39"/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39"/>
      <c r="DV28" s="23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39"/>
      <c r="EI28" s="239"/>
      <c r="EJ28" s="239"/>
      <c r="EK28" s="239"/>
      <c r="EL28" s="239"/>
      <c r="EM28" s="239"/>
      <c r="EN28" s="239"/>
      <c r="EO28" s="239"/>
      <c r="EP28" s="239"/>
      <c r="EQ28" s="239"/>
      <c r="ER28" s="239"/>
      <c r="ES28" s="239"/>
      <c r="ET28" s="239"/>
      <c r="EU28" s="239"/>
      <c r="EV28" s="239"/>
      <c r="EW28" s="239"/>
      <c r="EX28" s="239"/>
      <c r="EY28" s="239"/>
      <c r="EZ28" s="239"/>
      <c r="FA28" s="239"/>
      <c r="FB28" s="239"/>
      <c r="FC28" s="239"/>
      <c r="FD28" s="239"/>
      <c r="FE28" s="239"/>
      <c r="FF28" s="239"/>
      <c r="FG28" s="239"/>
      <c r="FH28" s="239"/>
      <c r="FI28" s="239"/>
      <c r="FJ28" s="239"/>
      <c r="FK28" s="239"/>
      <c r="FL28" s="239"/>
      <c r="FM28" s="239"/>
      <c r="FN28" s="239"/>
      <c r="FO28" s="239"/>
      <c r="FP28" s="239"/>
      <c r="FQ28" s="239"/>
      <c r="FR28" s="239"/>
      <c r="FS28" s="239"/>
      <c r="FT28" s="239"/>
      <c r="FU28" s="239"/>
      <c r="FV28" s="239"/>
      <c r="FW28" s="239"/>
      <c r="FX28" s="239"/>
      <c r="FY28" s="239"/>
      <c r="FZ28" s="239"/>
      <c r="GA28" s="239"/>
      <c r="GB28" s="239"/>
      <c r="GC28" s="239"/>
      <c r="GD28" s="239"/>
      <c r="GE28" s="239"/>
      <c r="GF28" s="239"/>
      <c r="GG28" s="239"/>
      <c r="GH28" s="239"/>
      <c r="GI28" s="239"/>
      <c r="GJ28" s="239"/>
      <c r="GK28" s="239"/>
      <c r="GL28" s="239"/>
      <c r="GM28" s="239"/>
      <c r="GN28" s="239"/>
      <c r="GO28" s="239"/>
      <c r="GP28" s="239"/>
      <c r="GQ28" s="239"/>
      <c r="GR28" s="239"/>
      <c r="GS28" s="239"/>
      <c r="GT28" s="239"/>
      <c r="GU28" s="239"/>
      <c r="GV28" s="239"/>
      <c r="GW28" s="239"/>
      <c r="GX28" s="239"/>
      <c r="GY28" s="239"/>
      <c r="GZ28" s="239"/>
      <c r="HA28" s="239"/>
      <c r="HB28" s="239"/>
      <c r="HC28" s="239"/>
      <c r="HD28" s="239"/>
      <c r="HE28" s="239"/>
      <c r="HF28" s="239"/>
      <c r="HG28" s="239"/>
      <c r="HH28" s="239"/>
      <c r="HI28" s="239"/>
      <c r="HJ28" s="239"/>
      <c r="HK28" s="239"/>
      <c r="HL28" s="239"/>
      <c r="HM28" s="239"/>
      <c r="HN28" s="239"/>
      <c r="HO28" s="239"/>
      <c r="HP28" s="239"/>
      <c r="HQ28" s="239"/>
      <c r="HR28" s="239"/>
      <c r="HS28" s="239"/>
      <c r="HT28" s="239"/>
      <c r="HU28" s="239"/>
      <c r="HV28" s="239"/>
      <c r="HW28" s="239"/>
      <c r="HX28" s="239"/>
      <c r="HY28" s="239"/>
      <c r="HZ28" s="239"/>
      <c r="IA28" s="239"/>
      <c r="IB28" s="239"/>
      <c r="IC28" s="239"/>
      <c r="ID28" s="239"/>
      <c r="IE28" s="239"/>
      <c r="IF28" s="239"/>
      <c r="IG28" s="239"/>
      <c r="IH28" s="239"/>
      <c r="II28" s="239"/>
      <c r="IJ28" s="239"/>
      <c r="IK28" s="239"/>
      <c r="IL28" s="239"/>
      <c r="IM28" s="239"/>
      <c r="IN28" s="239"/>
      <c r="IO28" s="239"/>
      <c r="IP28" s="239"/>
      <c r="IQ28" s="239"/>
      <c r="IR28" s="239"/>
      <c r="IS28" s="239"/>
      <c r="IT28" s="239"/>
      <c r="IU28" s="239"/>
      <c r="IV28" s="239"/>
      <c r="IW28" s="239"/>
    </row>
    <row r="29" spans="1:257" s="311" customFormat="1" ht="144.75" customHeight="1" x14ac:dyDescent="0.25">
      <c r="A29" s="290" t="s">
        <v>39</v>
      </c>
      <c r="B29" s="203" t="s">
        <v>275</v>
      </c>
      <c r="C29" s="289" t="s">
        <v>245</v>
      </c>
      <c r="D29" s="290" t="s">
        <v>109</v>
      </c>
      <c r="E29" s="289" t="s">
        <v>276</v>
      </c>
      <c r="F29" s="290" t="s">
        <v>277</v>
      </c>
      <c r="G29" s="289" t="s">
        <v>278</v>
      </c>
      <c r="H29" s="165">
        <v>21379.5</v>
      </c>
      <c r="I29" s="165"/>
      <c r="J29" s="274">
        <v>23639.1</v>
      </c>
      <c r="K29" s="165">
        <v>23885.1</v>
      </c>
      <c r="L29" s="165">
        <v>23885.1</v>
      </c>
      <c r="M29" s="165">
        <v>23885.1</v>
      </c>
      <c r="N29" s="165">
        <f>SUM(H29:M29)</f>
        <v>116673.9</v>
      </c>
      <c r="O29" s="427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  <c r="HU29" s="239"/>
      <c r="HV29" s="239"/>
      <c r="HW29" s="239"/>
      <c r="HX29" s="239"/>
      <c r="HY29" s="239"/>
      <c r="HZ29" s="239"/>
      <c r="IA29" s="239"/>
      <c r="IB29" s="239"/>
      <c r="IC29" s="239"/>
      <c r="ID29" s="239"/>
      <c r="IE29" s="239"/>
      <c r="IF29" s="239"/>
      <c r="IG29" s="239"/>
      <c r="IH29" s="239"/>
      <c r="II29" s="239"/>
      <c r="IJ29" s="239"/>
      <c r="IK29" s="239"/>
      <c r="IL29" s="239"/>
      <c r="IM29" s="239"/>
      <c r="IN29" s="239"/>
      <c r="IO29" s="239"/>
      <c r="IP29" s="239"/>
      <c r="IQ29" s="239"/>
      <c r="IR29" s="239"/>
      <c r="IS29" s="239"/>
      <c r="IT29" s="239"/>
      <c r="IU29" s="239"/>
      <c r="IV29" s="239"/>
      <c r="IW29" s="239"/>
    </row>
    <row r="30" spans="1:257" s="311" customFormat="1" ht="390.75" customHeight="1" x14ac:dyDescent="0.25">
      <c r="A30" s="290" t="s">
        <v>40</v>
      </c>
      <c r="B30" s="288" t="s">
        <v>279</v>
      </c>
      <c r="C30" s="289" t="s">
        <v>245</v>
      </c>
      <c r="D30" s="290" t="s">
        <v>109</v>
      </c>
      <c r="E30" s="290" t="s">
        <v>255</v>
      </c>
      <c r="F30" s="290" t="s">
        <v>280</v>
      </c>
      <c r="G30" s="289" t="s">
        <v>281</v>
      </c>
      <c r="H30" s="165">
        <v>4216.7</v>
      </c>
      <c r="I30" s="165"/>
      <c r="J30" s="274">
        <v>3886</v>
      </c>
      <c r="K30" s="165">
        <v>6476.8</v>
      </c>
      <c r="L30" s="165">
        <v>6476.8</v>
      </c>
      <c r="M30" s="165">
        <v>6476.8</v>
      </c>
      <c r="N30" s="165">
        <f t="shared" si="0"/>
        <v>27533.1</v>
      </c>
      <c r="O30" s="289" t="s">
        <v>505</v>
      </c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39"/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39"/>
      <c r="DV30" s="23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39"/>
      <c r="EI30" s="239"/>
      <c r="EJ30" s="239"/>
      <c r="EK30" s="239"/>
      <c r="EL30" s="239"/>
      <c r="EM30" s="239"/>
      <c r="EN30" s="239"/>
      <c r="EO30" s="239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239"/>
      <c r="GI30" s="239"/>
      <c r="GJ30" s="239"/>
      <c r="GK30" s="239"/>
      <c r="GL30" s="239"/>
      <c r="GM30" s="239"/>
      <c r="GN30" s="239"/>
      <c r="GO30" s="239"/>
      <c r="GP30" s="239"/>
      <c r="GQ30" s="239"/>
      <c r="GR30" s="239"/>
      <c r="GS30" s="239"/>
      <c r="GT30" s="239"/>
      <c r="GU30" s="239"/>
      <c r="GV30" s="239"/>
      <c r="GW30" s="239"/>
      <c r="GX30" s="239"/>
      <c r="GY30" s="239"/>
      <c r="GZ30" s="239"/>
      <c r="HA30" s="239"/>
      <c r="HB30" s="239"/>
      <c r="HC30" s="239"/>
      <c r="HD30" s="239"/>
      <c r="HE30" s="239"/>
      <c r="HF30" s="239"/>
      <c r="HG30" s="239"/>
      <c r="HH30" s="239"/>
      <c r="HI30" s="239"/>
      <c r="HJ30" s="239"/>
      <c r="HK30" s="239"/>
      <c r="HL30" s="239"/>
      <c r="HM30" s="239"/>
      <c r="HN30" s="239"/>
      <c r="HO30" s="239"/>
      <c r="HP30" s="239"/>
      <c r="HQ30" s="239"/>
      <c r="HR30" s="239"/>
      <c r="HS30" s="239"/>
      <c r="HT30" s="239"/>
      <c r="HU30" s="239"/>
      <c r="HV30" s="239"/>
      <c r="HW30" s="239"/>
      <c r="HX30" s="239"/>
      <c r="HY30" s="239"/>
      <c r="HZ30" s="239"/>
      <c r="IA30" s="239"/>
      <c r="IB30" s="239"/>
      <c r="IC30" s="239"/>
      <c r="ID30" s="239"/>
      <c r="IE30" s="239"/>
      <c r="IF30" s="239"/>
      <c r="IG30" s="239"/>
      <c r="IH30" s="239"/>
      <c r="II30" s="239"/>
      <c r="IJ30" s="239"/>
      <c r="IK30" s="239"/>
      <c r="IL30" s="239"/>
      <c r="IM30" s="239"/>
      <c r="IN30" s="239"/>
      <c r="IO30" s="239"/>
      <c r="IP30" s="239"/>
      <c r="IQ30" s="239"/>
      <c r="IR30" s="239"/>
      <c r="IS30" s="239"/>
      <c r="IT30" s="239"/>
      <c r="IU30" s="239"/>
      <c r="IV30" s="239"/>
      <c r="IW30" s="239"/>
    </row>
    <row r="31" spans="1:257" s="311" customFormat="1" ht="109.5" customHeight="1" x14ac:dyDescent="0.25">
      <c r="A31" s="290" t="s">
        <v>290</v>
      </c>
      <c r="B31" s="288" t="s">
        <v>282</v>
      </c>
      <c r="C31" s="289" t="s">
        <v>245</v>
      </c>
      <c r="D31" s="290" t="s">
        <v>109</v>
      </c>
      <c r="E31" s="290" t="s">
        <v>267</v>
      </c>
      <c r="F31" s="290" t="s">
        <v>283</v>
      </c>
      <c r="G31" s="348" t="s">
        <v>564</v>
      </c>
      <c r="H31" s="165">
        <v>9.9</v>
      </c>
      <c r="I31" s="165"/>
      <c r="J31" s="274">
        <v>38.700000000000003</v>
      </c>
      <c r="K31" s="165">
        <v>40</v>
      </c>
      <c r="L31" s="165">
        <v>40</v>
      </c>
      <c r="M31" s="165">
        <v>40</v>
      </c>
      <c r="N31" s="165">
        <f t="shared" si="0"/>
        <v>168.6</v>
      </c>
      <c r="O31" s="289" t="s">
        <v>506</v>
      </c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  <c r="EO31" s="239"/>
      <c r="EP31" s="239"/>
      <c r="EQ31" s="239"/>
      <c r="ER31" s="239"/>
      <c r="ES31" s="239"/>
      <c r="ET31" s="239"/>
      <c r="EU31" s="239"/>
      <c r="EV31" s="239"/>
      <c r="EW31" s="239"/>
      <c r="EX31" s="239"/>
      <c r="EY31" s="239"/>
      <c r="EZ31" s="239"/>
      <c r="FA31" s="239"/>
      <c r="FB31" s="239"/>
      <c r="FC31" s="239"/>
      <c r="FD31" s="239"/>
      <c r="FE31" s="239"/>
      <c r="FF31" s="239"/>
      <c r="FG31" s="239"/>
      <c r="FH31" s="239"/>
      <c r="FI31" s="239"/>
      <c r="FJ31" s="239"/>
      <c r="FK31" s="239"/>
      <c r="FL31" s="239"/>
      <c r="FM31" s="239"/>
      <c r="FN31" s="239"/>
      <c r="FO31" s="239"/>
      <c r="FP31" s="239"/>
      <c r="FQ31" s="239"/>
      <c r="FR31" s="239"/>
      <c r="FS31" s="239"/>
      <c r="FT31" s="239"/>
      <c r="FU31" s="239"/>
      <c r="FV31" s="239"/>
      <c r="FW31" s="239"/>
      <c r="FX31" s="239"/>
      <c r="FY31" s="239"/>
      <c r="FZ31" s="239"/>
      <c r="GA31" s="239"/>
      <c r="GB31" s="239"/>
      <c r="GC31" s="239"/>
      <c r="GD31" s="239"/>
      <c r="GE31" s="239"/>
      <c r="GF31" s="239"/>
      <c r="GG31" s="239"/>
      <c r="GH31" s="239"/>
      <c r="GI31" s="239"/>
      <c r="GJ31" s="239"/>
      <c r="GK31" s="239"/>
      <c r="GL31" s="239"/>
      <c r="GM31" s="239"/>
      <c r="GN31" s="239"/>
      <c r="GO31" s="239"/>
      <c r="GP31" s="239"/>
      <c r="GQ31" s="239"/>
      <c r="GR31" s="239"/>
      <c r="GS31" s="239"/>
      <c r="GT31" s="239"/>
      <c r="GU31" s="239"/>
      <c r="GV31" s="239"/>
      <c r="GW31" s="239"/>
      <c r="GX31" s="239"/>
      <c r="GY31" s="239"/>
      <c r="GZ31" s="239"/>
      <c r="HA31" s="239"/>
      <c r="HB31" s="239"/>
      <c r="HC31" s="239"/>
      <c r="HD31" s="239"/>
      <c r="HE31" s="239"/>
      <c r="HF31" s="239"/>
      <c r="HG31" s="239"/>
      <c r="HH31" s="239"/>
      <c r="HI31" s="239"/>
      <c r="HJ31" s="239"/>
      <c r="HK31" s="239"/>
      <c r="HL31" s="239"/>
      <c r="HM31" s="239"/>
      <c r="HN31" s="239"/>
      <c r="HO31" s="239"/>
      <c r="HP31" s="239"/>
      <c r="HQ31" s="239"/>
      <c r="HR31" s="239"/>
      <c r="HS31" s="239"/>
      <c r="HT31" s="239"/>
      <c r="HU31" s="239"/>
      <c r="HV31" s="239"/>
      <c r="HW31" s="239"/>
      <c r="HX31" s="239"/>
      <c r="HY31" s="239"/>
      <c r="HZ31" s="239"/>
      <c r="IA31" s="239"/>
      <c r="IB31" s="239"/>
      <c r="IC31" s="239"/>
      <c r="ID31" s="239"/>
      <c r="IE31" s="239"/>
      <c r="IF31" s="239"/>
      <c r="IG31" s="239"/>
      <c r="IH31" s="239"/>
      <c r="II31" s="239"/>
      <c r="IJ31" s="239"/>
      <c r="IK31" s="239"/>
      <c r="IL31" s="239"/>
      <c r="IM31" s="239"/>
      <c r="IN31" s="239"/>
      <c r="IO31" s="239"/>
      <c r="IP31" s="239"/>
      <c r="IQ31" s="239"/>
      <c r="IR31" s="239"/>
      <c r="IS31" s="239"/>
      <c r="IT31" s="239"/>
      <c r="IU31" s="239"/>
      <c r="IV31" s="239"/>
      <c r="IW31" s="239"/>
    </row>
    <row r="32" spans="1:257" s="311" customFormat="1" ht="98.25" customHeight="1" x14ac:dyDescent="0.25">
      <c r="A32" s="290" t="s">
        <v>295</v>
      </c>
      <c r="B32" s="288" t="s">
        <v>284</v>
      </c>
      <c r="C32" s="289" t="s">
        <v>285</v>
      </c>
      <c r="D32" s="290" t="s">
        <v>109</v>
      </c>
      <c r="E32" s="290" t="s">
        <v>286</v>
      </c>
      <c r="F32" s="290" t="s">
        <v>287</v>
      </c>
      <c r="G32" s="290" t="s">
        <v>288</v>
      </c>
      <c r="H32" s="165">
        <v>0</v>
      </c>
      <c r="I32" s="165"/>
      <c r="J32" s="274">
        <v>11</v>
      </c>
      <c r="K32" s="165">
        <v>20</v>
      </c>
      <c r="L32" s="165">
        <v>20</v>
      </c>
      <c r="M32" s="165">
        <v>20</v>
      </c>
      <c r="N32" s="165">
        <f t="shared" si="0"/>
        <v>71</v>
      </c>
      <c r="O32" s="289" t="s">
        <v>289</v>
      </c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39"/>
      <c r="EZ32" s="239"/>
      <c r="FA32" s="239"/>
      <c r="FB32" s="239"/>
      <c r="FC32" s="239"/>
      <c r="FD32" s="239"/>
      <c r="FE32" s="239"/>
      <c r="FF32" s="239"/>
      <c r="FG32" s="239"/>
      <c r="FH32" s="239"/>
      <c r="FI32" s="239"/>
      <c r="FJ32" s="239"/>
      <c r="FK32" s="239"/>
      <c r="FL32" s="239"/>
      <c r="FM32" s="239"/>
      <c r="FN32" s="239"/>
      <c r="FO32" s="239"/>
      <c r="FP32" s="239"/>
      <c r="FQ32" s="239"/>
      <c r="FR32" s="239"/>
      <c r="FS32" s="239"/>
      <c r="FT32" s="239"/>
      <c r="FU32" s="239"/>
      <c r="FV32" s="239"/>
      <c r="FW32" s="239"/>
      <c r="FX32" s="239"/>
      <c r="FY32" s="239"/>
      <c r="FZ32" s="239"/>
      <c r="GA32" s="239"/>
      <c r="GB32" s="239"/>
      <c r="GC32" s="239"/>
      <c r="GD32" s="239"/>
      <c r="GE32" s="239"/>
      <c r="GF32" s="239"/>
      <c r="GG32" s="239"/>
      <c r="GH32" s="239"/>
      <c r="GI32" s="239"/>
      <c r="GJ32" s="239"/>
      <c r="GK32" s="239"/>
      <c r="GL32" s="239"/>
      <c r="GM32" s="239"/>
      <c r="GN32" s="239"/>
      <c r="GO32" s="239"/>
      <c r="GP32" s="239"/>
      <c r="GQ32" s="239"/>
      <c r="GR32" s="239"/>
      <c r="GS32" s="239"/>
      <c r="GT32" s="239"/>
      <c r="GU32" s="239"/>
      <c r="GV32" s="239"/>
      <c r="GW32" s="239"/>
      <c r="GX32" s="239"/>
      <c r="GY32" s="239"/>
      <c r="GZ32" s="239"/>
      <c r="HA32" s="239"/>
      <c r="HB32" s="239"/>
      <c r="HC32" s="239"/>
      <c r="HD32" s="239"/>
      <c r="HE32" s="239"/>
      <c r="HF32" s="239"/>
      <c r="HG32" s="239"/>
      <c r="HH32" s="239"/>
      <c r="HI32" s="239"/>
      <c r="HJ32" s="239"/>
      <c r="HK32" s="239"/>
      <c r="HL32" s="239"/>
      <c r="HM32" s="239"/>
      <c r="HN32" s="239"/>
      <c r="HO32" s="239"/>
      <c r="HP32" s="239"/>
      <c r="HQ32" s="239"/>
      <c r="HR32" s="239"/>
      <c r="HS32" s="239"/>
      <c r="HT32" s="239"/>
      <c r="HU32" s="239"/>
      <c r="HV32" s="239"/>
      <c r="HW32" s="239"/>
      <c r="HX32" s="239"/>
      <c r="HY32" s="239"/>
      <c r="HZ32" s="239"/>
      <c r="IA32" s="239"/>
      <c r="IB32" s="239"/>
      <c r="IC32" s="239"/>
      <c r="ID32" s="239"/>
      <c r="IE32" s="239"/>
      <c r="IF32" s="239"/>
      <c r="IG32" s="239"/>
      <c r="IH32" s="239"/>
      <c r="II32" s="239"/>
      <c r="IJ32" s="239"/>
      <c r="IK32" s="239"/>
      <c r="IL32" s="239"/>
      <c r="IM32" s="239"/>
      <c r="IN32" s="239"/>
      <c r="IO32" s="239"/>
      <c r="IP32" s="239"/>
      <c r="IQ32" s="239"/>
      <c r="IR32" s="239"/>
      <c r="IS32" s="239"/>
      <c r="IT32" s="239"/>
      <c r="IU32" s="239"/>
      <c r="IV32" s="239"/>
      <c r="IW32" s="239"/>
    </row>
    <row r="33" spans="1:257" s="303" customFormat="1" ht="98.25" customHeight="1" x14ac:dyDescent="0.25">
      <c r="A33" s="290" t="s">
        <v>298</v>
      </c>
      <c r="B33" s="174" t="s">
        <v>291</v>
      </c>
      <c r="C33" s="289" t="s">
        <v>245</v>
      </c>
      <c r="D33" s="290" t="s">
        <v>109</v>
      </c>
      <c r="E33" s="290" t="s">
        <v>292</v>
      </c>
      <c r="F33" s="290" t="s">
        <v>293</v>
      </c>
      <c r="G33" s="290" t="s">
        <v>288</v>
      </c>
      <c r="H33" s="165">
        <v>150</v>
      </c>
      <c r="I33" s="165"/>
      <c r="J33" s="274">
        <v>150</v>
      </c>
      <c r="K33" s="165">
        <v>250</v>
      </c>
      <c r="L33" s="165">
        <v>250</v>
      </c>
      <c r="M33" s="165">
        <v>250</v>
      </c>
      <c r="N33" s="165">
        <f t="shared" si="0"/>
        <v>1050</v>
      </c>
      <c r="O33" s="289" t="s">
        <v>294</v>
      </c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</row>
    <row r="34" spans="1:257" s="311" customFormat="1" ht="409.5" customHeight="1" x14ac:dyDescent="0.25">
      <c r="A34" s="290" t="s">
        <v>302</v>
      </c>
      <c r="B34" s="288" t="s">
        <v>296</v>
      </c>
      <c r="C34" s="289" t="s">
        <v>245</v>
      </c>
      <c r="D34" s="290" t="s">
        <v>109</v>
      </c>
      <c r="E34" s="290" t="s">
        <v>292</v>
      </c>
      <c r="F34" s="290" t="s">
        <v>297</v>
      </c>
      <c r="G34" s="290" t="s">
        <v>288</v>
      </c>
      <c r="H34" s="165">
        <v>914</v>
      </c>
      <c r="I34" s="165"/>
      <c r="J34" s="274">
        <v>1001.3</v>
      </c>
      <c r="K34" s="165">
        <v>1064</v>
      </c>
      <c r="L34" s="165">
        <v>1064</v>
      </c>
      <c r="M34" s="165">
        <v>1064</v>
      </c>
      <c r="N34" s="165">
        <f t="shared" si="0"/>
        <v>5107.3</v>
      </c>
      <c r="O34" s="289" t="s">
        <v>507</v>
      </c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  <c r="EO34" s="239"/>
      <c r="EP34" s="239"/>
      <c r="EQ34" s="239"/>
      <c r="ER34" s="239"/>
      <c r="ES34" s="239"/>
      <c r="ET34" s="239"/>
      <c r="EU34" s="239"/>
      <c r="EV34" s="239"/>
      <c r="EW34" s="239"/>
      <c r="EX34" s="239"/>
      <c r="EY34" s="239"/>
      <c r="EZ34" s="239"/>
      <c r="FA34" s="239"/>
      <c r="FB34" s="239"/>
      <c r="FC34" s="239"/>
      <c r="FD34" s="239"/>
      <c r="FE34" s="239"/>
      <c r="FF34" s="239"/>
      <c r="FG34" s="239"/>
      <c r="FH34" s="239"/>
      <c r="FI34" s="239"/>
      <c r="FJ34" s="239"/>
      <c r="FK34" s="239"/>
      <c r="FL34" s="239"/>
      <c r="FM34" s="239"/>
      <c r="FN34" s="239"/>
      <c r="FO34" s="239"/>
      <c r="FP34" s="239"/>
      <c r="FQ34" s="239"/>
      <c r="FR34" s="239"/>
      <c r="FS34" s="239"/>
      <c r="FT34" s="239"/>
      <c r="FU34" s="239"/>
      <c r="FV34" s="239"/>
      <c r="FW34" s="239"/>
      <c r="FX34" s="239"/>
      <c r="FY34" s="239"/>
      <c r="FZ34" s="239"/>
      <c r="GA34" s="239"/>
      <c r="GB34" s="239"/>
      <c r="GC34" s="239"/>
      <c r="GD34" s="239"/>
      <c r="GE34" s="239"/>
      <c r="GF34" s="239"/>
      <c r="GG34" s="239"/>
      <c r="GH34" s="239"/>
      <c r="GI34" s="239"/>
      <c r="GJ34" s="239"/>
      <c r="GK34" s="239"/>
      <c r="GL34" s="239"/>
      <c r="GM34" s="239"/>
      <c r="GN34" s="239"/>
      <c r="GO34" s="239"/>
      <c r="GP34" s="239"/>
      <c r="GQ34" s="239"/>
      <c r="GR34" s="239"/>
      <c r="GS34" s="239"/>
      <c r="GT34" s="239"/>
      <c r="GU34" s="239"/>
      <c r="GV34" s="239"/>
      <c r="GW34" s="239"/>
      <c r="GX34" s="239"/>
      <c r="GY34" s="239"/>
      <c r="GZ34" s="239"/>
      <c r="HA34" s="239"/>
      <c r="HB34" s="239"/>
      <c r="HC34" s="239"/>
      <c r="HD34" s="239"/>
      <c r="HE34" s="239"/>
      <c r="HF34" s="239"/>
      <c r="HG34" s="239"/>
      <c r="HH34" s="239"/>
      <c r="HI34" s="239"/>
      <c r="HJ34" s="239"/>
      <c r="HK34" s="239"/>
      <c r="HL34" s="239"/>
      <c r="HM34" s="239"/>
      <c r="HN34" s="239"/>
      <c r="HO34" s="239"/>
      <c r="HP34" s="239"/>
      <c r="HQ34" s="239"/>
      <c r="HR34" s="239"/>
      <c r="HS34" s="239"/>
      <c r="HT34" s="239"/>
      <c r="HU34" s="239"/>
      <c r="HV34" s="239"/>
      <c r="HW34" s="239"/>
      <c r="HX34" s="239"/>
      <c r="HY34" s="239"/>
      <c r="HZ34" s="239"/>
      <c r="IA34" s="239"/>
      <c r="IB34" s="239"/>
      <c r="IC34" s="239"/>
      <c r="ID34" s="239"/>
      <c r="IE34" s="239"/>
      <c r="IF34" s="239"/>
      <c r="IG34" s="239"/>
      <c r="IH34" s="239"/>
      <c r="II34" s="239"/>
      <c r="IJ34" s="239"/>
      <c r="IK34" s="239"/>
      <c r="IL34" s="239"/>
      <c r="IM34" s="239"/>
      <c r="IN34" s="239"/>
      <c r="IO34" s="239"/>
      <c r="IP34" s="239"/>
      <c r="IQ34" s="239"/>
      <c r="IR34" s="239"/>
      <c r="IS34" s="239"/>
      <c r="IT34" s="239"/>
      <c r="IU34" s="239"/>
      <c r="IV34" s="239"/>
      <c r="IW34" s="239"/>
    </row>
    <row r="35" spans="1:257" s="311" customFormat="1" ht="117.75" customHeight="1" x14ac:dyDescent="0.25">
      <c r="A35" s="290" t="s">
        <v>305</v>
      </c>
      <c r="B35" s="288" t="s">
        <v>299</v>
      </c>
      <c r="C35" s="289" t="s">
        <v>245</v>
      </c>
      <c r="D35" s="290" t="s">
        <v>109</v>
      </c>
      <c r="E35" s="290" t="s">
        <v>292</v>
      </c>
      <c r="F35" s="290" t="s">
        <v>300</v>
      </c>
      <c r="G35" s="290" t="s">
        <v>301</v>
      </c>
      <c r="H35" s="165">
        <v>1350</v>
      </c>
      <c r="I35" s="165"/>
      <c r="J35" s="274">
        <v>1327.5</v>
      </c>
      <c r="K35" s="165">
        <v>1305</v>
      </c>
      <c r="L35" s="165">
        <v>1044</v>
      </c>
      <c r="M35" s="165">
        <v>1044</v>
      </c>
      <c r="N35" s="165">
        <f t="shared" si="0"/>
        <v>6070.5</v>
      </c>
      <c r="O35" s="427" t="s">
        <v>554</v>
      </c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  <c r="EO35" s="239"/>
      <c r="EP35" s="239"/>
      <c r="EQ35" s="239"/>
      <c r="ER35" s="239"/>
      <c r="ES35" s="239"/>
      <c r="ET35" s="239"/>
      <c r="EU35" s="239"/>
      <c r="EV35" s="239"/>
      <c r="EW35" s="239"/>
      <c r="EX35" s="239"/>
      <c r="EY35" s="239"/>
      <c r="EZ35" s="239"/>
      <c r="FA35" s="239"/>
      <c r="FB35" s="239"/>
      <c r="FC35" s="239"/>
      <c r="FD35" s="239"/>
      <c r="FE35" s="239"/>
      <c r="FF35" s="239"/>
      <c r="FG35" s="239"/>
      <c r="FH35" s="239"/>
      <c r="FI35" s="239"/>
      <c r="FJ35" s="239"/>
      <c r="FK35" s="239"/>
      <c r="FL35" s="239"/>
      <c r="FM35" s="239"/>
      <c r="FN35" s="239"/>
      <c r="FO35" s="239"/>
      <c r="FP35" s="239"/>
      <c r="FQ35" s="239"/>
      <c r="FR35" s="239"/>
      <c r="FS35" s="239"/>
      <c r="FT35" s="239"/>
      <c r="FU35" s="239"/>
      <c r="FV35" s="239"/>
      <c r="FW35" s="239"/>
      <c r="FX35" s="239"/>
      <c r="FY35" s="239"/>
      <c r="FZ35" s="239"/>
      <c r="GA35" s="239"/>
      <c r="GB35" s="239"/>
      <c r="GC35" s="239"/>
      <c r="GD35" s="239"/>
      <c r="GE35" s="239"/>
      <c r="GF35" s="239"/>
      <c r="GG35" s="239"/>
      <c r="GH35" s="239"/>
      <c r="GI35" s="239"/>
      <c r="GJ35" s="239"/>
      <c r="GK35" s="239"/>
      <c r="GL35" s="239"/>
      <c r="GM35" s="239"/>
      <c r="GN35" s="239"/>
      <c r="GO35" s="239"/>
      <c r="GP35" s="239"/>
      <c r="GQ35" s="239"/>
      <c r="GR35" s="239"/>
      <c r="GS35" s="239"/>
      <c r="GT35" s="239"/>
      <c r="GU35" s="239"/>
      <c r="GV35" s="239"/>
      <c r="GW35" s="239"/>
      <c r="GX35" s="239"/>
      <c r="GY35" s="239"/>
      <c r="GZ35" s="239"/>
      <c r="HA35" s="239"/>
      <c r="HB35" s="239"/>
      <c r="HC35" s="239"/>
      <c r="HD35" s="239"/>
      <c r="HE35" s="239"/>
      <c r="HF35" s="239"/>
      <c r="HG35" s="239"/>
      <c r="HH35" s="239"/>
      <c r="HI35" s="239"/>
      <c r="HJ35" s="239"/>
      <c r="HK35" s="239"/>
      <c r="HL35" s="239"/>
      <c r="HM35" s="239"/>
      <c r="HN35" s="239"/>
      <c r="HO35" s="239"/>
      <c r="HP35" s="239"/>
      <c r="HQ35" s="239"/>
      <c r="HR35" s="239"/>
      <c r="HS35" s="239"/>
      <c r="HT35" s="239"/>
      <c r="HU35" s="239"/>
      <c r="HV35" s="239"/>
      <c r="HW35" s="239"/>
      <c r="HX35" s="239"/>
      <c r="HY35" s="239"/>
      <c r="HZ35" s="239"/>
      <c r="IA35" s="239"/>
      <c r="IB35" s="239"/>
      <c r="IC35" s="239"/>
      <c r="ID35" s="239"/>
      <c r="IE35" s="239"/>
      <c r="IF35" s="239"/>
      <c r="IG35" s="239"/>
      <c r="IH35" s="239"/>
      <c r="II35" s="239"/>
      <c r="IJ35" s="239"/>
      <c r="IK35" s="239"/>
      <c r="IL35" s="239"/>
      <c r="IM35" s="239"/>
      <c r="IN35" s="239"/>
      <c r="IO35" s="239"/>
      <c r="IP35" s="239"/>
      <c r="IQ35" s="239"/>
      <c r="IR35" s="239"/>
      <c r="IS35" s="239"/>
      <c r="IT35" s="239"/>
      <c r="IU35" s="239"/>
      <c r="IV35" s="239"/>
      <c r="IW35" s="239"/>
    </row>
    <row r="36" spans="1:257" s="311" customFormat="1" ht="120.75" customHeight="1" x14ac:dyDescent="0.25">
      <c r="A36" s="290" t="s">
        <v>308</v>
      </c>
      <c r="B36" s="288" t="s">
        <v>303</v>
      </c>
      <c r="C36" s="289" t="s">
        <v>245</v>
      </c>
      <c r="D36" s="290" t="s">
        <v>109</v>
      </c>
      <c r="E36" s="290" t="s">
        <v>292</v>
      </c>
      <c r="F36" s="290" t="s">
        <v>300</v>
      </c>
      <c r="G36" s="290" t="s">
        <v>304</v>
      </c>
      <c r="H36" s="165">
        <v>180</v>
      </c>
      <c r="I36" s="165"/>
      <c r="J36" s="274">
        <v>14</v>
      </c>
      <c r="K36" s="165">
        <v>130.5</v>
      </c>
      <c r="L36" s="165">
        <v>104.4</v>
      </c>
      <c r="M36" s="165">
        <v>104.4</v>
      </c>
      <c r="N36" s="165">
        <f t="shared" si="0"/>
        <v>533.29999999999995</v>
      </c>
      <c r="O36" s="427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  <c r="EO36" s="239"/>
      <c r="EP36" s="239"/>
      <c r="EQ36" s="239"/>
      <c r="ER36" s="239"/>
      <c r="ES36" s="239"/>
      <c r="ET36" s="239"/>
      <c r="EU36" s="239"/>
      <c r="EV36" s="239"/>
      <c r="EW36" s="239"/>
      <c r="EX36" s="239"/>
      <c r="EY36" s="239"/>
      <c r="EZ36" s="239"/>
      <c r="FA36" s="239"/>
      <c r="FB36" s="239"/>
      <c r="FC36" s="239"/>
      <c r="FD36" s="239"/>
      <c r="FE36" s="239"/>
      <c r="FF36" s="239"/>
      <c r="FG36" s="239"/>
      <c r="FH36" s="239"/>
      <c r="FI36" s="239"/>
      <c r="FJ36" s="239"/>
      <c r="FK36" s="239"/>
      <c r="FL36" s="239"/>
      <c r="FM36" s="239"/>
      <c r="FN36" s="239"/>
      <c r="FO36" s="239"/>
      <c r="FP36" s="239"/>
      <c r="FQ36" s="239"/>
      <c r="FR36" s="239"/>
      <c r="FS36" s="239"/>
      <c r="FT36" s="239"/>
      <c r="FU36" s="239"/>
      <c r="FV36" s="239"/>
      <c r="FW36" s="239"/>
      <c r="FX36" s="239"/>
      <c r="FY36" s="239"/>
      <c r="FZ36" s="239"/>
      <c r="GA36" s="239"/>
      <c r="GB36" s="239"/>
      <c r="GC36" s="239"/>
      <c r="GD36" s="239"/>
      <c r="GE36" s="239"/>
      <c r="GF36" s="239"/>
      <c r="GG36" s="239"/>
      <c r="GH36" s="239"/>
      <c r="GI36" s="239"/>
      <c r="GJ36" s="239"/>
      <c r="GK36" s="239"/>
      <c r="GL36" s="239"/>
      <c r="GM36" s="239"/>
      <c r="GN36" s="239"/>
      <c r="GO36" s="239"/>
      <c r="GP36" s="239"/>
      <c r="GQ36" s="239"/>
      <c r="GR36" s="239"/>
      <c r="GS36" s="239"/>
      <c r="GT36" s="239"/>
      <c r="GU36" s="239"/>
      <c r="GV36" s="239"/>
      <c r="GW36" s="239"/>
      <c r="GX36" s="239"/>
      <c r="GY36" s="239"/>
      <c r="GZ36" s="239"/>
      <c r="HA36" s="239"/>
      <c r="HB36" s="239"/>
      <c r="HC36" s="239"/>
      <c r="HD36" s="239"/>
      <c r="HE36" s="239"/>
      <c r="HF36" s="239"/>
      <c r="HG36" s="239"/>
      <c r="HH36" s="239"/>
      <c r="HI36" s="239"/>
      <c r="HJ36" s="239"/>
      <c r="HK36" s="239"/>
      <c r="HL36" s="239"/>
      <c r="HM36" s="239"/>
      <c r="HN36" s="239"/>
      <c r="HO36" s="239"/>
      <c r="HP36" s="239"/>
      <c r="HQ36" s="239"/>
      <c r="HR36" s="239"/>
      <c r="HS36" s="239"/>
      <c r="HT36" s="239"/>
      <c r="HU36" s="239"/>
      <c r="HV36" s="239"/>
      <c r="HW36" s="239"/>
      <c r="HX36" s="239"/>
      <c r="HY36" s="239"/>
      <c r="HZ36" s="239"/>
      <c r="IA36" s="239"/>
      <c r="IB36" s="239"/>
      <c r="IC36" s="239"/>
      <c r="ID36" s="239"/>
      <c r="IE36" s="239"/>
      <c r="IF36" s="239"/>
      <c r="IG36" s="239"/>
      <c r="IH36" s="239"/>
      <c r="II36" s="239"/>
      <c r="IJ36" s="239"/>
      <c r="IK36" s="239"/>
      <c r="IL36" s="239"/>
      <c r="IM36" s="239"/>
      <c r="IN36" s="239"/>
      <c r="IO36" s="239"/>
      <c r="IP36" s="239"/>
      <c r="IQ36" s="239"/>
      <c r="IR36" s="239"/>
      <c r="IS36" s="239"/>
      <c r="IT36" s="239"/>
      <c r="IU36" s="239"/>
      <c r="IV36" s="239"/>
      <c r="IW36" s="239"/>
    </row>
    <row r="37" spans="1:257" s="221" customFormat="1" ht="110.25" customHeight="1" x14ac:dyDescent="0.25">
      <c r="A37" s="290" t="s">
        <v>310</v>
      </c>
      <c r="B37" s="288" t="s">
        <v>306</v>
      </c>
      <c r="C37" s="289" t="s">
        <v>245</v>
      </c>
      <c r="D37" s="290" t="s">
        <v>109</v>
      </c>
      <c r="E37" s="290" t="s">
        <v>292</v>
      </c>
      <c r="F37" s="290" t="s">
        <v>307</v>
      </c>
      <c r="G37" s="290" t="s">
        <v>288</v>
      </c>
      <c r="H37" s="165">
        <v>8600</v>
      </c>
      <c r="I37" s="165"/>
      <c r="J37" s="274">
        <v>0</v>
      </c>
      <c r="K37" s="165">
        <v>0</v>
      </c>
      <c r="L37" s="165">
        <v>0</v>
      </c>
      <c r="M37" s="165">
        <v>0</v>
      </c>
      <c r="N37" s="165">
        <f t="shared" si="0"/>
        <v>8600</v>
      </c>
      <c r="O37" s="427" t="s">
        <v>553</v>
      </c>
    </row>
    <row r="38" spans="1:257" s="221" customFormat="1" ht="113.25" customHeight="1" x14ac:dyDescent="0.25">
      <c r="A38" s="290" t="s">
        <v>314</v>
      </c>
      <c r="B38" s="288" t="s">
        <v>309</v>
      </c>
      <c r="C38" s="289" t="s">
        <v>245</v>
      </c>
      <c r="D38" s="290" t="s">
        <v>109</v>
      </c>
      <c r="E38" s="290" t="s">
        <v>292</v>
      </c>
      <c r="F38" s="290" t="s">
        <v>307</v>
      </c>
      <c r="G38" s="290" t="s">
        <v>565</v>
      </c>
      <c r="H38" s="165">
        <v>86.93</v>
      </c>
      <c r="I38" s="165"/>
      <c r="J38" s="274">
        <v>0</v>
      </c>
      <c r="K38" s="165">
        <v>400</v>
      </c>
      <c r="L38" s="165">
        <v>0</v>
      </c>
      <c r="M38" s="165">
        <v>0</v>
      </c>
      <c r="N38" s="165">
        <f>SUM(H38:M38)</f>
        <v>486.93</v>
      </c>
      <c r="O38" s="427"/>
    </row>
    <row r="39" spans="1:257" s="311" customFormat="1" ht="98.25" customHeight="1" x14ac:dyDescent="0.25">
      <c r="A39" s="290" t="s">
        <v>319</v>
      </c>
      <c r="B39" s="288" t="s">
        <v>311</v>
      </c>
      <c r="C39" s="289" t="s">
        <v>245</v>
      </c>
      <c r="D39" s="290" t="s">
        <v>109</v>
      </c>
      <c r="E39" s="290" t="s">
        <v>292</v>
      </c>
      <c r="F39" s="290" t="s">
        <v>312</v>
      </c>
      <c r="G39" s="290" t="s">
        <v>313</v>
      </c>
      <c r="H39" s="165">
        <v>11745.2</v>
      </c>
      <c r="I39" s="165"/>
      <c r="J39" s="274">
        <v>11766</v>
      </c>
      <c r="K39" s="165">
        <v>0</v>
      </c>
      <c r="L39" s="165">
        <v>0</v>
      </c>
      <c r="M39" s="165">
        <v>0</v>
      </c>
      <c r="N39" s="165">
        <f t="shared" si="0"/>
        <v>23511.200000000001</v>
      </c>
      <c r="O39" s="291" t="s">
        <v>508</v>
      </c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  <c r="FE39" s="239"/>
      <c r="FF39" s="239"/>
      <c r="FG39" s="239"/>
      <c r="FH39" s="239"/>
      <c r="FI39" s="239"/>
      <c r="FJ39" s="239"/>
      <c r="FK39" s="239"/>
      <c r="FL39" s="239"/>
      <c r="FM39" s="239"/>
      <c r="FN39" s="239"/>
      <c r="FO39" s="239"/>
      <c r="FP39" s="239"/>
      <c r="FQ39" s="239"/>
      <c r="FR39" s="239"/>
      <c r="FS39" s="239"/>
      <c r="FT39" s="239"/>
      <c r="FU39" s="239"/>
      <c r="FV39" s="239"/>
      <c r="FW39" s="239"/>
      <c r="FX39" s="239"/>
      <c r="FY39" s="239"/>
      <c r="FZ39" s="239"/>
      <c r="GA39" s="239"/>
      <c r="GB39" s="239"/>
      <c r="GC39" s="239"/>
      <c r="GD39" s="239"/>
      <c r="GE39" s="239"/>
      <c r="GF39" s="239"/>
      <c r="GG39" s="239"/>
      <c r="GH39" s="239"/>
      <c r="GI39" s="239"/>
      <c r="GJ39" s="239"/>
      <c r="GK39" s="239"/>
      <c r="GL39" s="239"/>
      <c r="GM39" s="239"/>
      <c r="GN39" s="239"/>
      <c r="GO39" s="239"/>
      <c r="GP39" s="239"/>
      <c r="GQ39" s="239"/>
      <c r="GR39" s="239"/>
      <c r="GS39" s="239"/>
      <c r="GT39" s="239"/>
      <c r="GU39" s="239"/>
      <c r="GV39" s="239"/>
      <c r="GW39" s="239"/>
      <c r="GX39" s="239"/>
      <c r="GY39" s="239"/>
      <c r="GZ39" s="239"/>
      <c r="HA39" s="239"/>
      <c r="HB39" s="239"/>
      <c r="HC39" s="239"/>
      <c r="HD39" s="239"/>
      <c r="HE39" s="239"/>
      <c r="HF39" s="239"/>
      <c r="HG39" s="239"/>
      <c r="HH39" s="239"/>
      <c r="HI39" s="239"/>
      <c r="HJ39" s="239"/>
      <c r="HK39" s="239"/>
      <c r="HL39" s="239"/>
      <c r="HM39" s="239"/>
      <c r="HN39" s="239"/>
      <c r="HO39" s="239"/>
      <c r="HP39" s="239"/>
      <c r="HQ39" s="239"/>
      <c r="HR39" s="239"/>
      <c r="HS39" s="239"/>
      <c r="HT39" s="239"/>
      <c r="HU39" s="239"/>
      <c r="HV39" s="239"/>
      <c r="HW39" s="239"/>
      <c r="HX39" s="239"/>
      <c r="HY39" s="239"/>
      <c r="HZ39" s="239"/>
      <c r="IA39" s="239"/>
      <c r="IB39" s="239"/>
      <c r="IC39" s="239"/>
      <c r="ID39" s="239"/>
      <c r="IE39" s="239"/>
      <c r="IF39" s="239"/>
      <c r="IG39" s="239"/>
      <c r="IH39" s="239"/>
      <c r="II39" s="239"/>
      <c r="IJ39" s="239"/>
      <c r="IK39" s="239"/>
      <c r="IL39" s="239"/>
      <c r="IM39" s="239"/>
      <c r="IN39" s="239"/>
      <c r="IO39" s="239"/>
      <c r="IP39" s="239"/>
      <c r="IQ39" s="239"/>
      <c r="IR39" s="239"/>
      <c r="IS39" s="239"/>
      <c r="IT39" s="239"/>
      <c r="IU39" s="239"/>
      <c r="IV39" s="239"/>
      <c r="IW39" s="239"/>
    </row>
    <row r="40" spans="1:257" s="311" customFormat="1" ht="36" customHeight="1" x14ac:dyDescent="0.25">
      <c r="A40" s="443" t="s">
        <v>321</v>
      </c>
      <c r="B40" s="444" t="s">
        <v>315</v>
      </c>
      <c r="C40" s="427" t="s">
        <v>245</v>
      </c>
      <c r="D40" s="443" t="s">
        <v>109</v>
      </c>
      <c r="E40" s="443" t="s">
        <v>316</v>
      </c>
      <c r="F40" s="443" t="s">
        <v>317</v>
      </c>
      <c r="G40" s="443" t="s">
        <v>318</v>
      </c>
      <c r="H40" s="165">
        <v>2104.1</v>
      </c>
      <c r="I40" s="165"/>
      <c r="J40" s="274">
        <v>1924.3</v>
      </c>
      <c r="K40" s="165">
        <v>3004.7</v>
      </c>
      <c r="L40" s="165">
        <v>3044.6</v>
      </c>
      <c r="M40" s="165">
        <v>933.8</v>
      </c>
      <c r="N40" s="165">
        <f>SUM(H40:M40)</f>
        <v>11011.499999999998</v>
      </c>
      <c r="O40" s="427" t="s">
        <v>520</v>
      </c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239"/>
      <c r="FI40" s="239"/>
      <c r="FJ40" s="239"/>
      <c r="FK40" s="239"/>
      <c r="FL40" s="239"/>
      <c r="FM40" s="239"/>
      <c r="FN40" s="239"/>
      <c r="FO40" s="239"/>
      <c r="FP40" s="239"/>
      <c r="FQ40" s="239"/>
      <c r="FR40" s="239"/>
      <c r="FS40" s="239"/>
      <c r="FT40" s="239"/>
      <c r="FU40" s="239"/>
      <c r="FV40" s="239"/>
      <c r="FW40" s="239"/>
      <c r="FX40" s="239"/>
      <c r="FY40" s="239"/>
      <c r="FZ40" s="239"/>
      <c r="GA40" s="239"/>
      <c r="GB40" s="239"/>
      <c r="GC40" s="239"/>
      <c r="GD40" s="239"/>
      <c r="GE40" s="239"/>
      <c r="GF40" s="239"/>
      <c r="GG40" s="239"/>
      <c r="GH40" s="239"/>
      <c r="GI40" s="239"/>
      <c r="GJ40" s="239"/>
      <c r="GK40" s="239"/>
      <c r="GL40" s="239"/>
      <c r="GM40" s="239"/>
      <c r="GN40" s="239"/>
      <c r="GO40" s="239"/>
      <c r="GP40" s="239"/>
      <c r="GQ40" s="239"/>
      <c r="GR40" s="239"/>
      <c r="GS40" s="239"/>
      <c r="GT40" s="239"/>
      <c r="GU40" s="239"/>
      <c r="GV40" s="239"/>
      <c r="GW40" s="239"/>
      <c r="GX40" s="239"/>
      <c r="GY40" s="239"/>
      <c r="GZ40" s="239"/>
      <c r="HA40" s="239"/>
      <c r="HB40" s="239"/>
      <c r="HC40" s="239"/>
      <c r="HD40" s="239"/>
      <c r="HE40" s="239"/>
      <c r="HF40" s="239"/>
      <c r="HG40" s="239"/>
      <c r="HH40" s="239"/>
      <c r="HI40" s="239"/>
      <c r="HJ40" s="239"/>
      <c r="HK40" s="239"/>
      <c r="HL40" s="239"/>
      <c r="HM40" s="239"/>
      <c r="HN40" s="239"/>
      <c r="HO40" s="239"/>
      <c r="HP40" s="239"/>
      <c r="HQ40" s="239"/>
      <c r="HR40" s="239"/>
      <c r="HS40" s="239"/>
      <c r="HT40" s="239"/>
      <c r="HU40" s="239"/>
      <c r="HV40" s="239"/>
      <c r="HW40" s="239"/>
      <c r="HX40" s="239"/>
      <c r="HY40" s="239"/>
      <c r="HZ40" s="239"/>
      <c r="IA40" s="239"/>
      <c r="IB40" s="239"/>
      <c r="IC40" s="239"/>
      <c r="ID40" s="239"/>
      <c r="IE40" s="239"/>
      <c r="IF40" s="239"/>
      <c r="IG40" s="239"/>
      <c r="IH40" s="239"/>
      <c r="II40" s="239"/>
      <c r="IJ40" s="239"/>
      <c r="IK40" s="239"/>
      <c r="IL40" s="239"/>
      <c r="IM40" s="239"/>
      <c r="IN40" s="239"/>
      <c r="IO40" s="239"/>
      <c r="IP40" s="239"/>
      <c r="IQ40" s="239"/>
      <c r="IR40" s="239"/>
      <c r="IS40" s="239"/>
      <c r="IT40" s="239"/>
      <c r="IU40" s="239"/>
      <c r="IV40" s="239"/>
      <c r="IW40" s="239"/>
    </row>
    <row r="41" spans="1:257" s="311" customFormat="1" ht="36" customHeight="1" x14ac:dyDescent="0.25">
      <c r="A41" s="443"/>
      <c r="B41" s="445"/>
      <c r="C41" s="427"/>
      <c r="D41" s="443"/>
      <c r="E41" s="443"/>
      <c r="F41" s="443"/>
      <c r="G41" s="443"/>
      <c r="H41" s="165">
        <f>1265.8+5.8</f>
        <v>1271.5999999999999</v>
      </c>
      <c r="I41" s="165"/>
      <c r="J41" s="274">
        <v>1309.8</v>
      </c>
      <c r="K41" s="165">
        <v>1230.3</v>
      </c>
      <c r="L41" s="165">
        <v>1246.5999999999999</v>
      </c>
      <c r="M41" s="165">
        <v>384.4</v>
      </c>
      <c r="N41" s="165">
        <f t="shared" si="0"/>
        <v>5442.6999999999989</v>
      </c>
      <c r="O41" s="427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  <c r="FE41" s="239"/>
      <c r="FF41" s="239"/>
      <c r="FG41" s="239"/>
      <c r="FH41" s="239"/>
      <c r="FI41" s="239"/>
      <c r="FJ41" s="239"/>
      <c r="FK41" s="239"/>
      <c r="FL41" s="239"/>
      <c r="FM41" s="239"/>
      <c r="FN41" s="239"/>
      <c r="FO41" s="239"/>
      <c r="FP41" s="239"/>
      <c r="FQ41" s="239"/>
      <c r="FR41" s="239"/>
      <c r="FS41" s="239"/>
      <c r="FT41" s="239"/>
      <c r="FU41" s="239"/>
      <c r="FV41" s="239"/>
      <c r="FW41" s="239"/>
      <c r="FX41" s="239"/>
      <c r="FY41" s="239"/>
      <c r="FZ41" s="239"/>
      <c r="GA41" s="239"/>
      <c r="GB41" s="239"/>
      <c r="GC41" s="239"/>
      <c r="GD41" s="239"/>
      <c r="GE41" s="239"/>
      <c r="GF41" s="239"/>
      <c r="GG41" s="239"/>
      <c r="GH41" s="239"/>
      <c r="GI41" s="239"/>
      <c r="GJ41" s="239"/>
      <c r="GK41" s="239"/>
      <c r="GL41" s="239"/>
      <c r="GM41" s="239"/>
      <c r="GN41" s="239"/>
      <c r="GO41" s="239"/>
      <c r="GP41" s="239"/>
      <c r="GQ41" s="239"/>
      <c r="GR41" s="239"/>
      <c r="GS41" s="239"/>
      <c r="GT41" s="239"/>
      <c r="GU41" s="239"/>
      <c r="GV41" s="239"/>
      <c r="GW41" s="239"/>
      <c r="GX41" s="239"/>
      <c r="GY41" s="239"/>
      <c r="GZ41" s="239"/>
      <c r="HA41" s="239"/>
      <c r="HB41" s="239"/>
      <c r="HC41" s="239"/>
      <c r="HD41" s="239"/>
      <c r="HE41" s="239"/>
      <c r="HF41" s="239"/>
      <c r="HG41" s="239"/>
      <c r="HH41" s="239"/>
      <c r="HI41" s="239"/>
      <c r="HJ41" s="239"/>
      <c r="HK41" s="239"/>
      <c r="HL41" s="239"/>
      <c r="HM41" s="239"/>
      <c r="HN41" s="239"/>
      <c r="HO41" s="239"/>
      <c r="HP41" s="239"/>
      <c r="HQ41" s="239"/>
      <c r="HR41" s="239"/>
      <c r="HS41" s="239"/>
      <c r="HT41" s="239"/>
      <c r="HU41" s="239"/>
      <c r="HV41" s="239"/>
      <c r="HW41" s="239"/>
      <c r="HX41" s="239"/>
      <c r="HY41" s="239"/>
      <c r="HZ41" s="239"/>
      <c r="IA41" s="239"/>
      <c r="IB41" s="239"/>
      <c r="IC41" s="239"/>
      <c r="ID41" s="239"/>
      <c r="IE41" s="239"/>
      <c r="IF41" s="239"/>
      <c r="IG41" s="239"/>
      <c r="IH41" s="239"/>
      <c r="II41" s="239"/>
      <c r="IJ41" s="239"/>
      <c r="IK41" s="239"/>
      <c r="IL41" s="239"/>
      <c r="IM41" s="239"/>
      <c r="IN41" s="239"/>
      <c r="IO41" s="239"/>
      <c r="IP41" s="239"/>
      <c r="IQ41" s="239"/>
      <c r="IR41" s="239"/>
      <c r="IS41" s="239"/>
      <c r="IT41" s="239"/>
      <c r="IU41" s="239"/>
      <c r="IV41" s="239"/>
      <c r="IW41" s="239"/>
    </row>
    <row r="42" spans="1:257" s="311" customFormat="1" ht="36" customHeight="1" x14ac:dyDescent="0.25">
      <c r="A42" s="443"/>
      <c r="B42" s="446"/>
      <c r="C42" s="427"/>
      <c r="D42" s="443"/>
      <c r="E42" s="443"/>
      <c r="F42" s="443"/>
      <c r="G42" s="443"/>
      <c r="H42" s="165">
        <v>4.4000000000000004</v>
      </c>
      <c r="I42" s="165"/>
      <c r="J42" s="274">
        <v>4.5</v>
      </c>
      <c r="K42" s="165">
        <v>4.2</v>
      </c>
      <c r="L42" s="165">
        <v>4.2</v>
      </c>
      <c r="M42" s="165">
        <v>1.3</v>
      </c>
      <c r="N42" s="165">
        <f>SUM(H42:M42)</f>
        <v>18.600000000000001</v>
      </c>
      <c r="O42" s="427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  <c r="EO42" s="239"/>
      <c r="EP42" s="239"/>
      <c r="EQ42" s="239"/>
      <c r="ER42" s="239"/>
      <c r="ES42" s="239"/>
      <c r="ET42" s="239"/>
      <c r="EU42" s="239"/>
      <c r="EV42" s="239"/>
      <c r="EW42" s="239"/>
      <c r="EX42" s="239"/>
      <c r="EY42" s="239"/>
      <c r="EZ42" s="239"/>
      <c r="FA42" s="239"/>
      <c r="FB42" s="239"/>
      <c r="FC42" s="239"/>
      <c r="FD42" s="239"/>
      <c r="FE42" s="239"/>
      <c r="FF42" s="239"/>
      <c r="FG42" s="239"/>
      <c r="FH42" s="239"/>
      <c r="FI42" s="239"/>
      <c r="FJ42" s="239"/>
      <c r="FK42" s="239"/>
      <c r="FL42" s="239"/>
      <c r="FM42" s="239"/>
      <c r="FN42" s="239"/>
      <c r="FO42" s="239"/>
      <c r="FP42" s="239"/>
      <c r="FQ42" s="239"/>
      <c r="FR42" s="239"/>
      <c r="FS42" s="239"/>
      <c r="FT42" s="239"/>
      <c r="FU42" s="239"/>
      <c r="FV42" s="239"/>
      <c r="FW42" s="239"/>
      <c r="FX42" s="239"/>
      <c r="FY42" s="239"/>
      <c r="FZ42" s="239"/>
      <c r="GA42" s="239"/>
      <c r="GB42" s="239"/>
      <c r="GC42" s="239"/>
      <c r="GD42" s="239"/>
      <c r="GE42" s="239"/>
      <c r="GF42" s="239"/>
      <c r="GG42" s="239"/>
      <c r="GH42" s="239"/>
      <c r="GI42" s="239"/>
      <c r="GJ42" s="239"/>
      <c r="GK42" s="239"/>
      <c r="GL42" s="239"/>
      <c r="GM42" s="239"/>
      <c r="GN42" s="239"/>
      <c r="GO42" s="239"/>
      <c r="GP42" s="239"/>
      <c r="GQ42" s="239"/>
      <c r="GR42" s="239"/>
      <c r="GS42" s="239"/>
      <c r="GT42" s="239"/>
      <c r="GU42" s="239"/>
      <c r="GV42" s="239"/>
      <c r="GW42" s="239"/>
      <c r="GX42" s="239"/>
      <c r="GY42" s="239"/>
      <c r="GZ42" s="239"/>
      <c r="HA42" s="239"/>
      <c r="HB42" s="239"/>
      <c r="HC42" s="239"/>
      <c r="HD42" s="239"/>
      <c r="HE42" s="239"/>
      <c r="HF42" s="239"/>
      <c r="HG42" s="239"/>
      <c r="HH42" s="239"/>
      <c r="HI42" s="239"/>
      <c r="HJ42" s="239"/>
      <c r="HK42" s="239"/>
      <c r="HL42" s="239"/>
      <c r="HM42" s="239"/>
      <c r="HN42" s="239"/>
      <c r="HO42" s="239"/>
      <c r="HP42" s="239"/>
      <c r="HQ42" s="239"/>
      <c r="HR42" s="239"/>
      <c r="HS42" s="239"/>
      <c r="HT42" s="239"/>
      <c r="HU42" s="239"/>
      <c r="HV42" s="239"/>
      <c r="HW42" s="239"/>
      <c r="HX42" s="239"/>
      <c r="HY42" s="239"/>
      <c r="HZ42" s="239"/>
      <c r="IA42" s="239"/>
      <c r="IB42" s="239"/>
      <c r="IC42" s="239"/>
      <c r="ID42" s="239"/>
      <c r="IE42" s="239"/>
      <c r="IF42" s="239"/>
      <c r="IG42" s="239"/>
      <c r="IH42" s="239"/>
      <c r="II42" s="239"/>
      <c r="IJ42" s="239"/>
      <c r="IK42" s="239"/>
      <c r="IL42" s="239"/>
      <c r="IM42" s="239"/>
      <c r="IN42" s="239"/>
      <c r="IO42" s="239"/>
      <c r="IP42" s="239"/>
      <c r="IQ42" s="239"/>
      <c r="IR42" s="239"/>
      <c r="IS42" s="239"/>
      <c r="IT42" s="239"/>
      <c r="IU42" s="239"/>
      <c r="IV42" s="239"/>
      <c r="IW42" s="239"/>
    </row>
    <row r="43" spans="1:257" s="221" customFormat="1" ht="59.25" customHeight="1" x14ac:dyDescent="0.25">
      <c r="A43" s="450" t="s">
        <v>322</v>
      </c>
      <c r="B43" s="441" t="s">
        <v>324</v>
      </c>
      <c r="C43" s="441" t="s">
        <v>245</v>
      </c>
      <c r="D43" s="423" t="s">
        <v>109</v>
      </c>
      <c r="E43" s="423" t="s">
        <v>292</v>
      </c>
      <c r="F43" s="423" t="s">
        <v>325</v>
      </c>
      <c r="G43" s="423" t="s">
        <v>320</v>
      </c>
      <c r="H43" s="165">
        <v>2778.7</v>
      </c>
      <c r="I43" s="165"/>
      <c r="J43" s="274">
        <v>0</v>
      </c>
      <c r="K43" s="165">
        <v>0</v>
      </c>
      <c r="L43" s="165">
        <v>0</v>
      </c>
      <c r="M43" s="165">
        <v>0</v>
      </c>
      <c r="N43" s="165">
        <f t="shared" si="0"/>
        <v>2778.7</v>
      </c>
      <c r="O43" s="441" t="s">
        <v>326</v>
      </c>
    </row>
    <row r="44" spans="1:257" s="221" customFormat="1" ht="46.5" customHeight="1" x14ac:dyDescent="0.25">
      <c r="A44" s="451"/>
      <c r="B44" s="426"/>
      <c r="C44" s="426"/>
      <c r="D44" s="424"/>
      <c r="E44" s="424"/>
      <c r="F44" s="424"/>
      <c r="G44" s="424"/>
      <c r="H44" s="165">
        <v>561.5</v>
      </c>
      <c r="I44" s="165"/>
      <c r="J44" s="274">
        <v>0</v>
      </c>
      <c r="K44" s="165">
        <v>0</v>
      </c>
      <c r="L44" s="165">
        <v>0</v>
      </c>
      <c r="M44" s="165">
        <v>0</v>
      </c>
      <c r="N44" s="165">
        <f t="shared" si="0"/>
        <v>561.5</v>
      </c>
      <c r="O44" s="425"/>
    </row>
    <row r="45" spans="1:257" s="221" customFormat="1" ht="99" customHeight="1" x14ac:dyDescent="0.25">
      <c r="A45" s="178" t="s">
        <v>323</v>
      </c>
      <c r="B45" s="288" t="s">
        <v>477</v>
      </c>
      <c r="C45" s="289" t="s">
        <v>245</v>
      </c>
      <c r="D45" s="290" t="s">
        <v>109</v>
      </c>
      <c r="E45" s="290" t="s">
        <v>292</v>
      </c>
      <c r="F45" s="290" t="s">
        <v>325</v>
      </c>
      <c r="G45" s="290" t="s">
        <v>288</v>
      </c>
      <c r="H45" s="165">
        <v>574.24</v>
      </c>
      <c r="I45" s="165"/>
      <c r="J45" s="274">
        <v>0</v>
      </c>
      <c r="K45" s="165">
        <v>0</v>
      </c>
      <c r="L45" s="165">
        <v>0</v>
      </c>
      <c r="M45" s="165">
        <v>0</v>
      </c>
      <c r="N45" s="165">
        <f t="shared" si="0"/>
        <v>574.24</v>
      </c>
      <c r="O45" s="425"/>
    </row>
    <row r="46" spans="1:257" s="311" customFormat="1" ht="108" customHeight="1" x14ac:dyDescent="0.25">
      <c r="A46" s="178" t="s">
        <v>327</v>
      </c>
      <c r="B46" s="209" t="s">
        <v>463</v>
      </c>
      <c r="C46" s="289" t="s">
        <v>285</v>
      </c>
      <c r="D46" s="290" t="s">
        <v>109</v>
      </c>
      <c r="E46" s="290" t="s">
        <v>286</v>
      </c>
      <c r="F46" s="290" t="s">
        <v>451</v>
      </c>
      <c r="G46" s="290" t="s">
        <v>452</v>
      </c>
      <c r="H46" s="165">
        <v>55.8</v>
      </c>
      <c r="I46" s="165"/>
      <c r="J46" s="274">
        <v>406.4</v>
      </c>
      <c r="K46" s="165">
        <v>0</v>
      </c>
      <c r="L46" s="165">
        <v>0</v>
      </c>
      <c r="M46" s="165">
        <v>0</v>
      </c>
      <c r="N46" s="285">
        <f t="shared" ref="N46:N53" si="1">SUM(H46:M46)</f>
        <v>462.2</v>
      </c>
      <c r="O46" s="271" t="s">
        <v>475</v>
      </c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  <c r="EO46" s="239"/>
      <c r="EP46" s="239"/>
      <c r="EQ46" s="239"/>
      <c r="ER46" s="239"/>
      <c r="ES46" s="239"/>
      <c r="ET46" s="239"/>
      <c r="EU46" s="239"/>
      <c r="EV46" s="239"/>
      <c r="EW46" s="239"/>
      <c r="EX46" s="239"/>
      <c r="EY46" s="239"/>
      <c r="EZ46" s="239"/>
      <c r="FA46" s="239"/>
      <c r="FB46" s="239"/>
      <c r="FC46" s="239"/>
      <c r="FD46" s="239"/>
      <c r="FE46" s="239"/>
      <c r="FF46" s="239"/>
      <c r="FG46" s="239"/>
      <c r="FH46" s="239"/>
      <c r="FI46" s="239"/>
      <c r="FJ46" s="239"/>
      <c r="FK46" s="239"/>
      <c r="FL46" s="239"/>
      <c r="FM46" s="239"/>
      <c r="FN46" s="239"/>
      <c r="FO46" s="239"/>
      <c r="FP46" s="239"/>
      <c r="FQ46" s="239"/>
      <c r="FR46" s="239"/>
      <c r="FS46" s="239"/>
      <c r="FT46" s="239"/>
      <c r="FU46" s="239"/>
      <c r="FV46" s="239"/>
      <c r="FW46" s="239"/>
      <c r="FX46" s="239"/>
      <c r="FY46" s="239"/>
      <c r="FZ46" s="239"/>
      <c r="GA46" s="239"/>
      <c r="GB46" s="239"/>
      <c r="GC46" s="239"/>
      <c r="GD46" s="239"/>
      <c r="GE46" s="239"/>
      <c r="GF46" s="239"/>
      <c r="GG46" s="239"/>
      <c r="GH46" s="239"/>
      <c r="GI46" s="239"/>
      <c r="GJ46" s="239"/>
      <c r="GK46" s="239"/>
      <c r="GL46" s="239"/>
      <c r="GM46" s="239"/>
      <c r="GN46" s="239"/>
      <c r="GO46" s="239"/>
      <c r="GP46" s="239"/>
      <c r="GQ46" s="239"/>
      <c r="GR46" s="239"/>
      <c r="GS46" s="239"/>
      <c r="GT46" s="239"/>
      <c r="GU46" s="239"/>
      <c r="GV46" s="239"/>
      <c r="GW46" s="239"/>
      <c r="GX46" s="239"/>
      <c r="GY46" s="239"/>
      <c r="GZ46" s="239"/>
      <c r="HA46" s="239"/>
      <c r="HB46" s="239"/>
      <c r="HC46" s="239"/>
      <c r="HD46" s="239"/>
      <c r="HE46" s="239"/>
      <c r="HF46" s="239"/>
      <c r="HG46" s="239"/>
      <c r="HH46" s="239"/>
      <c r="HI46" s="239"/>
      <c r="HJ46" s="239"/>
      <c r="HK46" s="239"/>
      <c r="HL46" s="239"/>
      <c r="HM46" s="239"/>
      <c r="HN46" s="239"/>
      <c r="HO46" s="239"/>
      <c r="HP46" s="239"/>
      <c r="HQ46" s="239"/>
      <c r="HR46" s="239"/>
      <c r="HS46" s="239"/>
      <c r="HT46" s="239"/>
      <c r="HU46" s="239"/>
      <c r="HV46" s="239"/>
      <c r="HW46" s="239"/>
      <c r="HX46" s="239"/>
      <c r="HY46" s="239"/>
      <c r="HZ46" s="239"/>
      <c r="IA46" s="239"/>
      <c r="IB46" s="239"/>
      <c r="IC46" s="239"/>
      <c r="ID46" s="239"/>
      <c r="IE46" s="239"/>
      <c r="IF46" s="239"/>
      <c r="IG46" s="239"/>
      <c r="IH46" s="239"/>
      <c r="II46" s="239"/>
      <c r="IJ46" s="239"/>
      <c r="IK46" s="239"/>
      <c r="IL46" s="239"/>
      <c r="IM46" s="239"/>
      <c r="IN46" s="239"/>
      <c r="IO46" s="239"/>
      <c r="IP46" s="239"/>
      <c r="IQ46" s="239"/>
      <c r="IR46" s="239"/>
      <c r="IS46" s="239"/>
      <c r="IT46" s="239"/>
      <c r="IU46" s="239"/>
      <c r="IV46" s="239"/>
      <c r="IW46" s="239"/>
    </row>
    <row r="47" spans="1:257" s="311" customFormat="1" ht="35.25" customHeight="1" x14ac:dyDescent="0.25">
      <c r="A47" s="450" t="s">
        <v>490</v>
      </c>
      <c r="B47" s="444" t="s">
        <v>493</v>
      </c>
      <c r="C47" s="441" t="s">
        <v>285</v>
      </c>
      <c r="D47" s="423" t="s">
        <v>109</v>
      </c>
      <c r="E47" s="423" t="s">
        <v>292</v>
      </c>
      <c r="F47" s="423" t="s">
        <v>489</v>
      </c>
      <c r="G47" s="290" t="s">
        <v>491</v>
      </c>
      <c r="H47" s="165"/>
      <c r="I47" s="165"/>
      <c r="J47" s="274">
        <v>121.4</v>
      </c>
      <c r="K47" s="165">
        <v>0</v>
      </c>
      <c r="L47" s="165">
        <v>0</v>
      </c>
      <c r="M47" s="165">
        <v>0</v>
      </c>
      <c r="N47" s="165">
        <f t="shared" si="1"/>
        <v>121.4</v>
      </c>
      <c r="O47" s="425" t="s">
        <v>555</v>
      </c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  <c r="EO47" s="239"/>
      <c r="EP47" s="239"/>
      <c r="EQ47" s="239"/>
      <c r="ER47" s="239"/>
      <c r="ES47" s="239"/>
      <c r="ET47" s="239"/>
      <c r="EU47" s="239"/>
      <c r="EV47" s="239"/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239"/>
      <c r="FM47" s="239"/>
      <c r="FN47" s="239"/>
      <c r="FO47" s="239"/>
      <c r="FP47" s="239"/>
      <c r="FQ47" s="239"/>
      <c r="FR47" s="239"/>
      <c r="FS47" s="239"/>
      <c r="FT47" s="239"/>
      <c r="FU47" s="239"/>
      <c r="FV47" s="239"/>
      <c r="FW47" s="239"/>
      <c r="FX47" s="239"/>
      <c r="FY47" s="239"/>
      <c r="FZ47" s="239"/>
      <c r="GA47" s="239"/>
      <c r="GB47" s="239"/>
      <c r="GC47" s="239"/>
      <c r="GD47" s="239"/>
      <c r="GE47" s="239"/>
      <c r="GF47" s="239"/>
      <c r="GG47" s="239"/>
      <c r="GH47" s="239"/>
      <c r="GI47" s="239"/>
      <c r="GJ47" s="239"/>
      <c r="GK47" s="239"/>
      <c r="GL47" s="239"/>
      <c r="GM47" s="239"/>
      <c r="GN47" s="239"/>
      <c r="GO47" s="239"/>
      <c r="GP47" s="239"/>
      <c r="GQ47" s="239"/>
      <c r="GR47" s="239"/>
      <c r="GS47" s="239"/>
      <c r="GT47" s="239"/>
      <c r="GU47" s="239"/>
      <c r="GV47" s="239"/>
      <c r="GW47" s="239"/>
      <c r="GX47" s="239"/>
      <c r="GY47" s="239"/>
      <c r="GZ47" s="239"/>
      <c r="HA47" s="239"/>
      <c r="HB47" s="239"/>
      <c r="HC47" s="239"/>
      <c r="HD47" s="239"/>
      <c r="HE47" s="239"/>
      <c r="HF47" s="239"/>
      <c r="HG47" s="239"/>
      <c r="HH47" s="239"/>
      <c r="HI47" s="239"/>
      <c r="HJ47" s="239"/>
      <c r="HK47" s="239"/>
      <c r="HL47" s="239"/>
      <c r="HM47" s="239"/>
      <c r="HN47" s="239"/>
      <c r="HO47" s="239"/>
      <c r="HP47" s="239"/>
      <c r="HQ47" s="239"/>
      <c r="HR47" s="239"/>
      <c r="HS47" s="239"/>
      <c r="HT47" s="239"/>
      <c r="HU47" s="239"/>
      <c r="HV47" s="239"/>
      <c r="HW47" s="239"/>
      <c r="HX47" s="239"/>
      <c r="HY47" s="239"/>
      <c r="HZ47" s="239"/>
      <c r="IA47" s="239"/>
      <c r="IB47" s="239"/>
      <c r="IC47" s="239"/>
      <c r="ID47" s="239"/>
      <c r="IE47" s="239"/>
      <c r="IF47" s="239"/>
      <c r="IG47" s="239"/>
      <c r="IH47" s="239"/>
      <c r="II47" s="239"/>
      <c r="IJ47" s="239"/>
      <c r="IK47" s="239"/>
      <c r="IL47" s="239"/>
      <c r="IM47" s="239"/>
      <c r="IN47" s="239"/>
      <c r="IO47" s="239"/>
      <c r="IP47" s="239"/>
      <c r="IQ47" s="239"/>
      <c r="IR47" s="239"/>
      <c r="IS47" s="239"/>
      <c r="IT47" s="239"/>
      <c r="IU47" s="239"/>
      <c r="IV47" s="239"/>
      <c r="IW47" s="239"/>
    </row>
    <row r="48" spans="1:257" s="311" customFormat="1" ht="36" customHeight="1" x14ac:dyDescent="0.25">
      <c r="A48" s="451"/>
      <c r="B48" s="446"/>
      <c r="C48" s="426"/>
      <c r="D48" s="424"/>
      <c r="E48" s="424"/>
      <c r="F48" s="424"/>
      <c r="G48" s="290" t="s">
        <v>492</v>
      </c>
      <c r="H48" s="165"/>
      <c r="I48" s="165"/>
      <c r="J48" s="274">
        <v>6.4</v>
      </c>
      <c r="K48" s="165">
        <v>0</v>
      </c>
      <c r="L48" s="165">
        <v>0</v>
      </c>
      <c r="M48" s="165">
        <v>0</v>
      </c>
      <c r="N48" s="165">
        <f t="shared" si="1"/>
        <v>6.4</v>
      </c>
      <c r="O48" s="426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39"/>
      <c r="EU48" s="239"/>
      <c r="EV48" s="239"/>
      <c r="EW48" s="239"/>
      <c r="EX48" s="239"/>
      <c r="EY48" s="239"/>
      <c r="EZ48" s="239"/>
      <c r="FA48" s="239"/>
      <c r="FB48" s="239"/>
      <c r="FC48" s="239"/>
      <c r="FD48" s="239"/>
      <c r="FE48" s="239"/>
      <c r="FF48" s="239"/>
      <c r="FG48" s="239"/>
      <c r="FH48" s="239"/>
      <c r="FI48" s="239"/>
      <c r="FJ48" s="239"/>
      <c r="FK48" s="239"/>
      <c r="FL48" s="239"/>
      <c r="FM48" s="239"/>
      <c r="FN48" s="239"/>
      <c r="FO48" s="239"/>
      <c r="FP48" s="239"/>
      <c r="FQ48" s="239"/>
      <c r="FR48" s="239"/>
      <c r="FS48" s="239"/>
      <c r="FT48" s="239"/>
      <c r="FU48" s="239"/>
      <c r="FV48" s="239"/>
      <c r="FW48" s="239"/>
      <c r="FX48" s="239"/>
      <c r="FY48" s="239"/>
      <c r="FZ48" s="239"/>
      <c r="GA48" s="239"/>
      <c r="GB48" s="239"/>
      <c r="GC48" s="239"/>
      <c r="GD48" s="239"/>
      <c r="GE48" s="239"/>
      <c r="GF48" s="239"/>
      <c r="GG48" s="239"/>
      <c r="GH48" s="239"/>
      <c r="GI48" s="239"/>
      <c r="GJ48" s="239"/>
      <c r="GK48" s="239"/>
      <c r="GL48" s="239"/>
      <c r="GM48" s="239"/>
      <c r="GN48" s="239"/>
      <c r="GO48" s="239"/>
      <c r="GP48" s="239"/>
      <c r="GQ48" s="239"/>
      <c r="GR48" s="239"/>
      <c r="GS48" s="239"/>
      <c r="GT48" s="239"/>
      <c r="GU48" s="239"/>
      <c r="GV48" s="239"/>
      <c r="GW48" s="239"/>
      <c r="GX48" s="239"/>
      <c r="GY48" s="239"/>
      <c r="GZ48" s="239"/>
      <c r="HA48" s="239"/>
      <c r="HB48" s="239"/>
      <c r="HC48" s="239"/>
      <c r="HD48" s="239"/>
      <c r="HE48" s="239"/>
      <c r="HF48" s="239"/>
      <c r="HG48" s="239"/>
      <c r="HH48" s="239"/>
      <c r="HI48" s="239"/>
      <c r="HJ48" s="239"/>
      <c r="HK48" s="239"/>
      <c r="HL48" s="239"/>
      <c r="HM48" s="239"/>
      <c r="HN48" s="239"/>
      <c r="HO48" s="239"/>
      <c r="HP48" s="239"/>
      <c r="HQ48" s="239"/>
      <c r="HR48" s="239"/>
      <c r="HS48" s="239"/>
      <c r="HT48" s="239"/>
      <c r="HU48" s="239"/>
      <c r="HV48" s="239"/>
      <c r="HW48" s="239"/>
      <c r="HX48" s="239"/>
      <c r="HY48" s="239"/>
      <c r="HZ48" s="239"/>
      <c r="IA48" s="239"/>
      <c r="IB48" s="239"/>
      <c r="IC48" s="239"/>
      <c r="ID48" s="239"/>
      <c r="IE48" s="239"/>
      <c r="IF48" s="239"/>
      <c r="IG48" s="239"/>
      <c r="IH48" s="239"/>
      <c r="II48" s="239"/>
      <c r="IJ48" s="239"/>
      <c r="IK48" s="239"/>
      <c r="IL48" s="239"/>
      <c r="IM48" s="239"/>
      <c r="IN48" s="239"/>
      <c r="IO48" s="239"/>
      <c r="IP48" s="239"/>
      <c r="IQ48" s="239"/>
      <c r="IR48" s="239"/>
      <c r="IS48" s="239"/>
      <c r="IT48" s="239"/>
      <c r="IU48" s="239"/>
      <c r="IV48" s="239"/>
      <c r="IW48" s="239"/>
    </row>
    <row r="49" spans="1:257" s="311" customFormat="1" ht="71.25" customHeight="1" x14ac:dyDescent="0.25">
      <c r="A49" s="304" t="s">
        <v>510</v>
      </c>
      <c r="B49" s="293" t="s">
        <v>513</v>
      </c>
      <c r="C49" s="289" t="s">
        <v>245</v>
      </c>
      <c r="D49" s="290" t="s">
        <v>109</v>
      </c>
      <c r="E49" s="290" t="s">
        <v>292</v>
      </c>
      <c r="F49" s="292" t="s">
        <v>511</v>
      </c>
      <c r="G49" s="290" t="s">
        <v>320</v>
      </c>
      <c r="H49" s="165"/>
      <c r="I49" s="165"/>
      <c r="J49" s="274">
        <v>1570.8</v>
      </c>
      <c r="K49" s="165"/>
      <c r="L49" s="165"/>
      <c r="M49" s="165"/>
      <c r="N49" s="165">
        <f t="shared" si="1"/>
        <v>1570.8</v>
      </c>
      <c r="O49" s="428" t="s">
        <v>552</v>
      </c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  <c r="BR49" s="221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  <c r="EO49" s="239"/>
      <c r="EP49" s="239"/>
      <c r="EQ49" s="239"/>
      <c r="ER49" s="239"/>
      <c r="ES49" s="239"/>
      <c r="ET49" s="239"/>
      <c r="EU49" s="239"/>
      <c r="EV49" s="239"/>
      <c r="EW49" s="239"/>
      <c r="EX49" s="239"/>
      <c r="EY49" s="239"/>
      <c r="EZ49" s="239"/>
      <c r="FA49" s="239"/>
      <c r="FB49" s="239"/>
      <c r="FC49" s="239"/>
      <c r="FD49" s="239"/>
      <c r="FE49" s="239"/>
      <c r="FF49" s="239"/>
      <c r="FG49" s="239"/>
      <c r="FH49" s="239"/>
      <c r="FI49" s="239"/>
      <c r="FJ49" s="239"/>
      <c r="FK49" s="239"/>
      <c r="FL49" s="239"/>
      <c r="FM49" s="239"/>
      <c r="FN49" s="239"/>
      <c r="FO49" s="239"/>
      <c r="FP49" s="239"/>
      <c r="FQ49" s="239"/>
      <c r="FR49" s="239"/>
      <c r="FS49" s="239"/>
      <c r="FT49" s="239"/>
      <c r="FU49" s="239"/>
      <c r="FV49" s="239"/>
      <c r="FW49" s="239"/>
      <c r="FX49" s="239"/>
      <c r="FY49" s="239"/>
      <c r="FZ49" s="239"/>
      <c r="GA49" s="239"/>
      <c r="GB49" s="239"/>
      <c r="GC49" s="239"/>
      <c r="GD49" s="239"/>
      <c r="GE49" s="239"/>
      <c r="GF49" s="239"/>
      <c r="GG49" s="239"/>
      <c r="GH49" s="239"/>
      <c r="GI49" s="239"/>
      <c r="GJ49" s="239"/>
      <c r="GK49" s="239"/>
      <c r="GL49" s="239"/>
      <c r="GM49" s="239"/>
      <c r="GN49" s="239"/>
      <c r="GO49" s="239"/>
      <c r="GP49" s="239"/>
      <c r="GQ49" s="239"/>
      <c r="GR49" s="239"/>
      <c r="GS49" s="239"/>
      <c r="GT49" s="239"/>
      <c r="GU49" s="239"/>
      <c r="GV49" s="239"/>
      <c r="GW49" s="239"/>
      <c r="GX49" s="239"/>
      <c r="GY49" s="239"/>
      <c r="GZ49" s="239"/>
      <c r="HA49" s="239"/>
      <c r="HB49" s="239"/>
      <c r="HC49" s="239"/>
      <c r="HD49" s="239"/>
      <c r="HE49" s="239"/>
      <c r="HF49" s="239"/>
      <c r="HG49" s="239"/>
      <c r="HH49" s="239"/>
      <c r="HI49" s="239"/>
      <c r="HJ49" s="239"/>
      <c r="HK49" s="239"/>
      <c r="HL49" s="239"/>
      <c r="HM49" s="239"/>
      <c r="HN49" s="239"/>
      <c r="HO49" s="239"/>
      <c r="HP49" s="239"/>
      <c r="HQ49" s="239"/>
      <c r="HR49" s="239"/>
      <c r="HS49" s="239"/>
      <c r="HT49" s="239"/>
      <c r="HU49" s="239"/>
      <c r="HV49" s="239"/>
      <c r="HW49" s="239"/>
      <c r="HX49" s="239"/>
      <c r="HY49" s="239"/>
      <c r="HZ49" s="239"/>
      <c r="IA49" s="239"/>
      <c r="IB49" s="239"/>
      <c r="IC49" s="239"/>
      <c r="ID49" s="239"/>
      <c r="IE49" s="239"/>
      <c r="IF49" s="239"/>
      <c r="IG49" s="239"/>
      <c r="IH49" s="239"/>
      <c r="II49" s="239"/>
      <c r="IJ49" s="239"/>
      <c r="IK49" s="239"/>
      <c r="IL49" s="239"/>
      <c r="IM49" s="239"/>
      <c r="IN49" s="239"/>
      <c r="IO49" s="239"/>
      <c r="IP49" s="239"/>
      <c r="IQ49" s="239"/>
      <c r="IR49" s="239"/>
      <c r="IS49" s="239"/>
      <c r="IT49" s="239"/>
      <c r="IU49" s="239"/>
      <c r="IV49" s="239"/>
      <c r="IW49" s="239"/>
    </row>
    <row r="50" spans="1:257" s="311" customFormat="1" ht="71.25" customHeight="1" x14ac:dyDescent="0.25">
      <c r="A50" s="304" t="s">
        <v>512</v>
      </c>
      <c r="B50" s="293" t="s">
        <v>514</v>
      </c>
      <c r="C50" s="289" t="s">
        <v>245</v>
      </c>
      <c r="D50" s="290" t="s">
        <v>109</v>
      </c>
      <c r="E50" s="290" t="s">
        <v>292</v>
      </c>
      <c r="F50" s="292" t="s">
        <v>511</v>
      </c>
      <c r="G50" s="290" t="s">
        <v>320</v>
      </c>
      <c r="H50" s="165"/>
      <c r="I50" s="165"/>
      <c r="J50" s="274">
        <v>82.7</v>
      </c>
      <c r="K50" s="165"/>
      <c r="L50" s="165"/>
      <c r="M50" s="165"/>
      <c r="N50" s="165">
        <f t="shared" si="1"/>
        <v>82.7</v>
      </c>
      <c r="O50" s="429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39"/>
      <c r="EJ50" s="239"/>
      <c r="EK50" s="239"/>
      <c r="EL50" s="239"/>
      <c r="EM50" s="239"/>
      <c r="EN50" s="239"/>
      <c r="EO50" s="239"/>
      <c r="EP50" s="239"/>
      <c r="EQ50" s="239"/>
      <c r="ER50" s="239"/>
      <c r="ES50" s="239"/>
      <c r="ET50" s="239"/>
      <c r="EU50" s="239"/>
      <c r="EV50" s="239"/>
      <c r="EW50" s="239"/>
      <c r="EX50" s="239"/>
      <c r="EY50" s="239"/>
      <c r="EZ50" s="239"/>
      <c r="FA50" s="239"/>
      <c r="FB50" s="239"/>
      <c r="FC50" s="239"/>
      <c r="FD50" s="239"/>
      <c r="FE50" s="239"/>
      <c r="FF50" s="239"/>
      <c r="FG50" s="239"/>
      <c r="FH50" s="239"/>
      <c r="FI50" s="239"/>
      <c r="FJ50" s="239"/>
      <c r="FK50" s="239"/>
      <c r="FL50" s="239"/>
      <c r="FM50" s="239"/>
      <c r="FN50" s="239"/>
      <c r="FO50" s="239"/>
      <c r="FP50" s="239"/>
      <c r="FQ50" s="239"/>
      <c r="FR50" s="239"/>
      <c r="FS50" s="239"/>
      <c r="FT50" s="239"/>
      <c r="FU50" s="239"/>
      <c r="FV50" s="239"/>
      <c r="FW50" s="239"/>
      <c r="FX50" s="239"/>
      <c r="FY50" s="239"/>
      <c r="FZ50" s="239"/>
      <c r="GA50" s="239"/>
      <c r="GB50" s="239"/>
      <c r="GC50" s="239"/>
      <c r="GD50" s="239"/>
      <c r="GE50" s="239"/>
      <c r="GF50" s="239"/>
      <c r="GG50" s="239"/>
      <c r="GH50" s="239"/>
      <c r="GI50" s="239"/>
      <c r="GJ50" s="239"/>
      <c r="GK50" s="239"/>
      <c r="GL50" s="239"/>
      <c r="GM50" s="239"/>
      <c r="GN50" s="239"/>
      <c r="GO50" s="239"/>
      <c r="GP50" s="239"/>
      <c r="GQ50" s="239"/>
      <c r="GR50" s="239"/>
      <c r="GS50" s="239"/>
      <c r="GT50" s="239"/>
      <c r="GU50" s="239"/>
      <c r="GV50" s="239"/>
      <c r="GW50" s="239"/>
      <c r="GX50" s="239"/>
      <c r="GY50" s="239"/>
      <c r="GZ50" s="239"/>
      <c r="HA50" s="239"/>
      <c r="HB50" s="239"/>
      <c r="HC50" s="239"/>
      <c r="HD50" s="239"/>
      <c r="HE50" s="239"/>
      <c r="HF50" s="239"/>
      <c r="HG50" s="239"/>
      <c r="HH50" s="239"/>
      <c r="HI50" s="239"/>
      <c r="HJ50" s="239"/>
      <c r="HK50" s="239"/>
      <c r="HL50" s="239"/>
      <c r="HM50" s="239"/>
      <c r="HN50" s="239"/>
      <c r="HO50" s="239"/>
      <c r="HP50" s="239"/>
      <c r="HQ50" s="239"/>
      <c r="HR50" s="239"/>
      <c r="HS50" s="239"/>
      <c r="HT50" s="239"/>
      <c r="HU50" s="239"/>
      <c r="HV50" s="239"/>
      <c r="HW50" s="239"/>
      <c r="HX50" s="239"/>
      <c r="HY50" s="239"/>
      <c r="HZ50" s="239"/>
      <c r="IA50" s="239"/>
      <c r="IB50" s="239"/>
      <c r="IC50" s="239"/>
      <c r="ID50" s="239"/>
      <c r="IE50" s="239"/>
      <c r="IF50" s="239"/>
      <c r="IG50" s="239"/>
      <c r="IH50" s="239"/>
      <c r="II50" s="239"/>
      <c r="IJ50" s="239"/>
      <c r="IK50" s="239"/>
      <c r="IL50" s="239"/>
      <c r="IM50" s="239"/>
      <c r="IN50" s="239"/>
      <c r="IO50" s="239"/>
      <c r="IP50" s="239"/>
      <c r="IQ50" s="239"/>
      <c r="IR50" s="239"/>
      <c r="IS50" s="239"/>
      <c r="IT50" s="239"/>
      <c r="IU50" s="239"/>
      <c r="IV50" s="239"/>
      <c r="IW50" s="239"/>
    </row>
    <row r="51" spans="1:257" s="311" customFormat="1" ht="71.25" customHeight="1" x14ac:dyDescent="0.25">
      <c r="A51" s="304" t="s">
        <v>519</v>
      </c>
      <c r="B51" s="293" t="s">
        <v>516</v>
      </c>
      <c r="C51" s="289" t="s">
        <v>245</v>
      </c>
      <c r="D51" s="290" t="s">
        <v>109</v>
      </c>
      <c r="E51" s="290" t="s">
        <v>292</v>
      </c>
      <c r="F51" s="292" t="s">
        <v>517</v>
      </c>
      <c r="G51" s="290" t="s">
        <v>518</v>
      </c>
      <c r="H51" s="165"/>
      <c r="I51" s="165"/>
      <c r="J51" s="274">
        <v>99</v>
      </c>
      <c r="K51" s="165"/>
      <c r="L51" s="165"/>
      <c r="M51" s="165"/>
      <c r="N51" s="165">
        <f t="shared" si="1"/>
        <v>99</v>
      </c>
      <c r="O51" s="428" t="s">
        <v>551</v>
      </c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  <c r="EO51" s="239"/>
      <c r="EP51" s="239"/>
      <c r="EQ51" s="239"/>
      <c r="ER51" s="239"/>
      <c r="ES51" s="239"/>
      <c r="ET51" s="239"/>
      <c r="EU51" s="239"/>
      <c r="EV51" s="239"/>
      <c r="EW51" s="239"/>
      <c r="EX51" s="239"/>
      <c r="EY51" s="239"/>
      <c r="EZ51" s="239"/>
      <c r="FA51" s="239"/>
      <c r="FB51" s="239"/>
      <c r="FC51" s="239"/>
      <c r="FD51" s="239"/>
      <c r="FE51" s="239"/>
      <c r="FF51" s="239"/>
      <c r="FG51" s="239"/>
      <c r="FH51" s="239"/>
      <c r="FI51" s="239"/>
      <c r="FJ51" s="239"/>
      <c r="FK51" s="239"/>
      <c r="FL51" s="239"/>
      <c r="FM51" s="239"/>
      <c r="FN51" s="239"/>
      <c r="FO51" s="239"/>
      <c r="FP51" s="239"/>
      <c r="FQ51" s="239"/>
      <c r="FR51" s="239"/>
      <c r="FS51" s="239"/>
      <c r="FT51" s="239"/>
      <c r="FU51" s="239"/>
      <c r="FV51" s="239"/>
      <c r="FW51" s="239"/>
      <c r="FX51" s="239"/>
      <c r="FY51" s="239"/>
      <c r="FZ51" s="239"/>
      <c r="GA51" s="239"/>
      <c r="GB51" s="239"/>
      <c r="GC51" s="239"/>
      <c r="GD51" s="239"/>
      <c r="GE51" s="239"/>
      <c r="GF51" s="239"/>
      <c r="GG51" s="239"/>
      <c r="GH51" s="239"/>
      <c r="GI51" s="239"/>
      <c r="GJ51" s="239"/>
      <c r="GK51" s="239"/>
      <c r="GL51" s="239"/>
      <c r="GM51" s="239"/>
      <c r="GN51" s="239"/>
      <c r="GO51" s="239"/>
      <c r="GP51" s="239"/>
      <c r="GQ51" s="239"/>
      <c r="GR51" s="239"/>
      <c r="GS51" s="239"/>
      <c r="GT51" s="239"/>
      <c r="GU51" s="239"/>
      <c r="GV51" s="239"/>
      <c r="GW51" s="239"/>
      <c r="GX51" s="239"/>
      <c r="GY51" s="239"/>
      <c r="GZ51" s="239"/>
      <c r="HA51" s="239"/>
      <c r="HB51" s="239"/>
      <c r="HC51" s="239"/>
      <c r="HD51" s="239"/>
      <c r="HE51" s="239"/>
      <c r="HF51" s="239"/>
      <c r="HG51" s="239"/>
      <c r="HH51" s="239"/>
      <c r="HI51" s="239"/>
      <c r="HJ51" s="239"/>
      <c r="HK51" s="239"/>
      <c r="HL51" s="239"/>
      <c r="HM51" s="239"/>
      <c r="HN51" s="239"/>
      <c r="HO51" s="239"/>
      <c r="HP51" s="239"/>
      <c r="HQ51" s="239"/>
      <c r="HR51" s="239"/>
      <c r="HS51" s="239"/>
      <c r="HT51" s="239"/>
      <c r="HU51" s="239"/>
      <c r="HV51" s="239"/>
      <c r="HW51" s="239"/>
      <c r="HX51" s="239"/>
      <c r="HY51" s="239"/>
      <c r="HZ51" s="239"/>
      <c r="IA51" s="239"/>
      <c r="IB51" s="239"/>
      <c r="IC51" s="239"/>
      <c r="ID51" s="239"/>
      <c r="IE51" s="239"/>
      <c r="IF51" s="239"/>
      <c r="IG51" s="239"/>
      <c r="IH51" s="239"/>
      <c r="II51" s="239"/>
      <c r="IJ51" s="239"/>
      <c r="IK51" s="239"/>
      <c r="IL51" s="239"/>
      <c r="IM51" s="239"/>
      <c r="IN51" s="239"/>
      <c r="IO51" s="239"/>
      <c r="IP51" s="239"/>
      <c r="IQ51" s="239"/>
      <c r="IR51" s="239"/>
      <c r="IS51" s="239"/>
      <c r="IT51" s="239"/>
      <c r="IU51" s="239"/>
      <c r="IV51" s="239"/>
      <c r="IW51" s="239"/>
    </row>
    <row r="52" spans="1:257" s="311" customFormat="1" ht="71.25" customHeight="1" x14ac:dyDescent="0.25">
      <c r="A52" s="304" t="s">
        <v>527</v>
      </c>
      <c r="B52" s="293" t="s">
        <v>515</v>
      </c>
      <c r="C52" s="289" t="s">
        <v>245</v>
      </c>
      <c r="D52" s="290" t="s">
        <v>109</v>
      </c>
      <c r="E52" s="290" t="s">
        <v>292</v>
      </c>
      <c r="F52" s="292" t="s">
        <v>517</v>
      </c>
      <c r="G52" s="290" t="s">
        <v>518</v>
      </c>
      <c r="H52" s="165"/>
      <c r="I52" s="165"/>
      <c r="J52" s="274">
        <v>5.2</v>
      </c>
      <c r="K52" s="165"/>
      <c r="L52" s="165"/>
      <c r="M52" s="165"/>
      <c r="N52" s="165">
        <f t="shared" si="1"/>
        <v>5.2</v>
      </c>
      <c r="O52" s="429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39"/>
      <c r="EJ52" s="239"/>
      <c r="EK52" s="239"/>
      <c r="EL52" s="239"/>
      <c r="EM52" s="239"/>
      <c r="EN52" s="239"/>
      <c r="EO52" s="239"/>
      <c r="EP52" s="239"/>
      <c r="EQ52" s="239"/>
      <c r="ER52" s="239"/>
      <c r="ES52" s="239"/>
      <c r="ET52" s="239"/>
      <c r="EU52" s="239"/>
      <c r="EV52" s="239"/>
      <c r="EW52" s="239"/>
      <c r="EX52" s="239"/>
      <c r="EY52" s="239"/>
      <c r="EZ52" s="239"/>
      <c r="FA52" s="239"/>
      <c r="FB52" s="239"/>
      <c r="FC52" s="239"/>
      <c r="FD52" s="239"/>
      <c r="FE52" s="239"/>
      <c r="FF52" s="239"/>
      <c r="FG52" s="239"/>
      <c r="FH52" s="239"/>
      <c r="FI52" s="239"/>
      <c r="FJ52" s="239"/>
      <c r="FK52" s="239"/>
      <c r="FL52" s="239"/>
      <c r="FM52" s="239"/>
      <c r="FN52" s="239"/>
      <c r="FO52" s="239"/>
      <c r="FP52" s="239"/>
      <c r="FQ52" s="239"/>
      <c r="FR52" s="239"/>
      <c r="FS52" s="239"/>
      <c r="FT52" s="239"/>
      <c r="FU52" s="239"/>
      <c r="FV52" s="239"/>
      <c r="FW52" s="239"/>
      <c r="FX52" s="239"/>
      <c r="FY52" s="239"/>
      <c r="FZ52" s="239"/>
      <c r="GA52" s="239"/>
      <c r="GB52" s="239"/>
      <c r="GC52" s="239"/>
      <c r="GD52" s="239"/>
      <c r="GE52" s="239"/>
      <c r="GF52" s="239"/>
      <c r="GG52" s="239"/>
      <c r="GH52" s="239"/>
      <c r="GI52" s="239"/>
      <c r="GJ52" s="239"/>
      <c r="GK52" s="239"/>
      <c r="GL52" s="239"/>
      <c r="GM52" s="239"/>
      <c r="GN52" s="239"/>
      <c r="GO52" s="239"/>
      <c r="GP52" s="239"/>
      <c r="GQ52" s="239"/>
      <c r="GR52" s="239"/>
      <c r="GS52" s="239"/>
      <c r="GT52" s="239"/>
      <c r="GU52" s="239"/>
      <c r="GV52" s="239"/>
      <c r="GW52" s="239"/>
      <c r="GX52" s="239"/>
      <c r="GY52" s="239"/>
      <c r="GZ52" s="239"/>
      <c r="HA52" s="239"/>
      <c r="HB52" s="239"/>
      <c r="HC52" s="239"/>
      <c r="HD52" s="239"/>
      <c r="HE52" s="239"/>
      <c r="HF52" s="239"/>
      <c r="HG52" s="239"/>
      <c r="HH52" s="239"/>
      <c r="HI52" s="239"/>
      <c r="HJ52" s="239"/>
      <c r="HK52" s="239"/>
      <c r="HL52" s="239"/>
      <c r="HM52" s="239"/>
      <c r="HN52" s="239"/>
      <c r="HO52" s="239"/>
      <c r="HP52" s="239"/>
      <c r="HQ52" s="239"/>
      <c r="HR52" s="239"/>
      <c r="HS52" s="239"/>
      <c r="HT52" s="239"/>
      <c r="HU52" s="239"/>
      <c r="HV52" s="239"/>
      <c r="HW52" s="239"/>
      <c r="HX52" s="239"/>
      <c r="HY52" s="239"/>
      <c r="HZ52" s="239"/>
      <c r="IA52" s="239"/>
      <c r="IB52" s="239"/>
      <c r="IC52" s="239"/>
      <c r="ID52" s="239"/>
      <c r="IE52" s="239"/>
      <c r="IF52" s="239"/>
      <c r="IG52" s="239"/>
      <c r="IH52" s="239"/>
      <c r="II52" s="239"/>
      <c r="IJ52" s="239"/>
      <c r="IK52" s="239"/>
      <c r="IL52" s="239"/>
      <c r="IM52" s="239"/>
      <c r="IN52" s="239"/>
      <c r="IO52" s="239"/>
      <c r="IP52" s="239"/>
      <c r="IQ52" s="239"/>
      <c r="IR52" s="239"/>
      <c r="IS52" s="239"/>
      <c r="IT52" s="239"/>
      <c r="IU52" s="239"/>
      <c r="IV52" s="239"/>
      <c r="IW52" s="239"/>
    </row>
    <row r="53" spans="1:257" s="311" customFormat="1" ht="108" customHeight="1" x14ac:dyDescent="0.25">
      <c r="A53" s="333" t="s">
        <v>530</v>
      </c>
      <c r="B53" s="335" t="s">
        <v>528</v>
      </c>
      <c r="C53" s="331" t="s">
        <v>245</v>
      </c>
      <c r="D53" s="332" t="s">
        <v>109</v>
      </c>
      <c r="E53" s="332" t="s">
        <v>292</v>
      </c>
      <c r="F53" s="334" t="s">
        <v>529</v>
      </c>
      <c r="G53" s="332" t="s">
        <v>288</v>
      </c>
      <c r="H53" s="165"/>
      <c r="I53" s="165"/>
      <c r="J53" s="274">
        <v>0</v>
      </c>
      <c r="K53" s="165">
        <v>22.2</v>
      </c>
      <c r="L53" s="165"/>
      <c r="M53" s="165"/>
      <c r="N53" s="165">
        <f t="shared" si="1"/>
        <v>22.2</v>
      </c>
      <c r="O53" s="336" t="s">
        <v>550</v>
      </c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  <c r="EO53" s="239"/>
      <c r="EP53" s="239"/>
      <c r="EQ53" s="239"/>
      <c r="ER53" s="239"/>
      <c r="ES53" s="239"/>
      <c r="ET53" s="239"/>
      <c r="EU53" s="239"/>
      <c r="EV53" s="239"/>
      <c r="EW53" s="239"/>
      <c r="EX53" s="239"/>
      <c r="EY53" s="239"/>
      <c r="EZ53" s="239"/>
      <c r="FA53" s="239"/>
      <c r="FB53" s="239"/>
      <c r="FC53" s="239"/>
      <c r="FD53" s="239"/>
      <c r="FE53" s="239"/>
      <c r="FF53" s="239"/>
      <c r="FG53" s="239"/>
      <c r="FH53" s="239"/>
      <c r="FI53" s="239"/>
      <c r="FJ53" s="239"/>
      <c r="FK53" s="239"/>
      <c r="FL53" s="239"/>
      <c r="FM53" s="239"/>
      <c r="FN53" s="239"/>
      <c r="FO53" s="239"/>
      <c r="FP53" s="239"/>
      <c r="FQ53" s="239"/>
      <c r="FR53" s="239"/>
      <c r="FS53" s="239"/>
      <c r="FT53" s="239"/>
      <c r="FU53" s="239"/>
      <c r="FV53" s="239"/>
      <c r="FW53" s="239"/>
      <c r="FX53" s="239"/>
      <c r="FY53" s="239"/>
      <c r="FZ53" s="239"/>
      <c r="GA53" s="239"/>
      <c r="GB53" s="239"/>
      <c r="GC53" s="239"/>
      <c r="GD53" s="239"/>
      <c r="GE53" s="239"/>
      <c r="GF53" s="239"/>
      <c r="GG53" s="239"/>
      <c r="GH53" s="239"/>
      <c r="GI53" s="239"/>
      <c r="GJ53" s="239"/>
      <c r="GK53" s="239"/>
      <c r="GL53" s="239"/>
      <c r="GM53" s="239"/>
      <c r="GN53" s="239"/>
      <c r="GO53" s="239"/>
      <c r="GP53" s="239"/>
      <c r="GQ53" s="239"/>
      <c r="GR53" s="239"/>
      <c r="GS53" s="239"/>
      <c r="GT53" s="239"/>
      <c r="GU53" s="239"/>
      <c r="GV53" s="239"/>
      <c r="GW53" s="239"/>
      <c r="GX53" s="239"/>
      <c r="GY53" s="239"/>
      <c r="GZ53" s="239"/>
      <c r="HA53" s="239"/>
      <c r="HB53" s="239"/>
      <c r="HC53" s="239"/>
      <c r="HD53" s="239"/>
      <c r="HE53" s="239"/>
      <c r="HF53" s="239"/>
      <c r="HG53" s="239"/>
      <c r="HH53" s="239"/>
      <c r="HI53" s="239"/>
      <c r="HJ53" s="239"/>
      <c r="HK53" s="239"/>
      <c r="HL53" s="239"/>
      <c r="HM53" s="239"/>
      <c r="HN53" s="239"/>
      <c r="HO53" s="239"/>
      <c r="HP53" s="239"/>
      <c r="HQ53" s="239"/>
      <c r="HR53" s="239"/>
      <c r="HS53" s="239"/>
      <c r="HT53" s="239"/>
      <c r="HU53" s="239"/>
      <c r="HV53" s="239"/>
      <c r="HW53" s="239"/>
      <c r="HX53" s="239"/>
      <c r="HY53" s="239"/>
      <c r="HZ53" s="239"/>
      <c r="IA53" s="239"/>
      <c r="IB53" s="239"/>
      <c r="IC53" s="239"/>
      <c r="ID53" s="239"/>
      <c r="IE53" s="239"/>
      <c r="IF53" s="239"/>
      <c r="IG53" s="239"/>
      <c r="IH53" s="239"/>
      <c r="II53" s="239"/>
      <c r="IJ53" s="239"/>
      <c r="IK53" s="239"/>
      <c r="IL53" s="239"/>
      <c r="IM53" s="239"/>
      <c r="IN53" s="239"/>
      <c r="IO53" s="239"/>
      <c r="IP53" s="239"/>
      <c r="IQ53" s="239"/>
      <c r="IR53" s="239"/>
      <c r="IS53" s="239"/>
      <c r="IT53" s="239"/>
      <c r="IU53" s="239"/>
      <c r="IV53" s="239"/>
      <c r="IW53" s="239"/>
    </row>
    <row r="54" spans="1:257" s="306" customFormat="1" ht="30" customHeight="1" x14ac:dyDescent="0.2">
      <c r="A54" s="207" t="s">
        <v>328</v>
      </c>
      <c r="B54" s="207" t="s">
        <v>329</v>
      </c>
      <c r="C54" s="207"/>
      <c r="D54" s="207"/>
      <c r="E54" s="207"/>
      <c r="F54" s="207"/>
      <c r="G54" s="207"/>
      <c r="H54" s="167"/>
      <c r="I54" s="167"/>
      <c r="J54" s="276"/>
      <c r="K54" s="167"/>
      <c r="L54" s="167"/>
      <c r="M54" s="167"/>
      <c r="N54" s="165"/>
      <c r="O54" s="207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305"/>
      <c r="AT54" s="305"/>
      <c r="AU54" s="305"/>
      <c r="AV54" s="305"/>
      <c r="AW54" s="305"/>
      <c r="AX54" s="305"/>
      <c r="AY54" s="305"/>
      <c r="AZ54" s="305"/>
      <c r="BA54" s="305"/>
      <c r="BB54" s="305"/>
      <c r="BC54" s="305"/>
      <c r="BD54" s="305"/>
      <c r="BE54" s="305"/>
      <c r="BF54" s="305"/>
      <c r="BG54" s="305"/>
      <c r="BH54" s="305"/>
      <c r="BI54" s="305"/>
      <c r="BJ54" s="305"/>
      <c r="BK54" s="305"/>
      <c r="BL54" s="305"/>
      <c r="BM54" s="305"/>
      <c r="BN54" s="305"/>
      <c r="BO54" s="305"/>
      <c r="BP54" s="305"/>
      <c r="BQ54" s="305"/>
      <c r="BR54" s="305"/>
    </row>
    <row r="55" spans="1:257" s="306" customFormat="1" ht="123.75" customHeight="1" x14ac:dyDescent="0.2">
      <c r="A55" s="287" t="s">
        <v>41</v>
      </c>
      <c r="B55" s="288" t="s">
        <v>330</v>
      </c>
      <c r="C55" s="289" t="s">
        <v>285</v>
      </c>
      <c r="D55" s="208">
        <v>137</v>
      </c>
      <c r="E55" s="208" t="s">
        <v>286</v>
      </c>
      <c r="F55" s="290" t="s">
        <v>331</v>
      </c>
      <c r="G55" s="233" t="s">
        <v>488</v>
      </c>
      <c r="H55" s="165">
        <v>28.7</v>
      </c>
      <c r="I55" s="165"/>
      <c r="J55" s="274">
        <v>149.9</v>
      </c>
      <c r="K55" s="165">
        <v>160</v>
      </c>
      <c r="L55" s="165">
        <v>160</v>
      </c>
      <c r="M55" s="165">
        <v>160</v>
      </c>
      <c r="N55" s="165">
        <f>SUM(H55:M55)</f>
        <v>658.6</v>
      </c>
      <c r="O55" s="289" t="s">
        <v>556</v>
      </c>
      <c r="P55" s="307" t="e">
        <f>H55+#REF!+H59+H63</f>
        <v>#REF!</v>
      </c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5"/>
      <c r="BK55" s="305"/>
      <c r="BL55" s="305"/>
      <c r="BM55" s="305"/>
      <c r="BN55" s="305"/>
      <c r="BO55" s="305"/>
      <c r="BP55" s="305"/>
      <c r="BQ55" s="305"/>
      <c r="BR55" s="305"/>
    </row>
    <row r="56" spans="1:257" s="311" customFormat="1" ht="123.75" customHeight="1" x14ac:dyDescent="0.25">
      <c r="A56" s="287" t="s">
        <v>332</v>
      </c>
      <c r="B56" s="288" t="s">
        <v>333</v>
      </c>
      <c r="C56" s="289" t="s">
        <v>245</v>
      </c>
      <c r="D56" s="290" t="s">
        <v>109</v>
      </c>
      <c r="E56" s="290" t="s">
        <v>286</v>
      </c>
      <c r="F56" s="290" t="s">
        <v>334</v>
      </c>
      <c r="G56" s="290" t="s">
        <v>288</v>
      </c>
      <c r="H56" s="165">
        <v>30</v>
      </c>
      <c r="I56" s="165"/>
      <c r="J56" s="274">
        <v>30</v>
      </c>
      <c r="K56" s="165">
        <v>35</v>
      </c>
      <c r="L56" s="165">
        <v>35</v>
      </c>
      <c r="M56" s="165">
        <v>35</v>
      </c>
      <c r="N56" s="165">
        <f t="shared" si="0"/>
        <v>165</v>
      </c>
      <c r="O56" s="289" t="s">
        <v>335</v>
      </c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  <c r="EO56" s="239"/>
      <c r="EP56" s="239"/>
      <c r="EQ56" s="239"/>
      <c r="ER56" s="239"/>
      <c r="ES56" s="239"/>
      <c r="ET56" s="239"/>
      <c r="EU56" s="239"/>
      <c r="EV56" s="239"/>
      <c r="EW56" s="239"/>
      <c r="EX56" s="239"/>
      <c r="EY56" s="239"/>
      <c r="EZ56" s="239"/>
      <c r="FA56" s="239"/>
      <c r="FB56" s="239"/>
      <c r="FC56" s="239"/>
      <c r="FD56" s="239"/>
      <c r="FE56" s="239"/>
      <c r="FF56" s="239"/>
      <c r="FG56" s="239"/>
      <c r="FH56" s="239"/>
      <c r="FI56" s="239"/>
      <c r="FJ56" s="239"/>
      <c r="FK56" s="239"/>
      <c r="FL56" s="239"/>
      <c r="FM56" s="239"/>
      <c r="FN56" s="239"/>
      <c r="FO56" s="239"/>
      <c r="FP56" s="239"/>
      <c r="FQ56" s="239"/>
      <c r="FR56" s="239"/>
      <c r="FS56" s="239"/>
      <c r="FT56" s="239"/>
      <c r="FU56" s="239"/>
      <c r="FV56" s="239"/>
      <c r="FW56" s="239"/>
      <c r="FX56" s="239"/>
      <c r="FY56" s="239"/>
      <c r="FZ56" s="239"/>
      <c r="GA56" s="239"/>
      <c r="GB56" s="239"/>
      <c r="GC56" s="239"/>
      <c r="GD56" s="239"/>
      <c r="GE56" s="239"/>
      <c r="GF56" s="239"/>
      <c r="GG56" s="239"/>
      <c r="GH56" s="239"/>
      <c r="GI56" s="239"/>
      <c r="GJ56" s="239"/>
      <c r="GK56" s="239"/>
      <c r="GL56" s="239"/>
      <c r="GM56" s="239"/>
      <c r="GN56" s="239"/>
      <c r="GO56" s="239"/>
      <c r="GP56" s="239"/>
      <c r="GQ56" s="239"/>
      <c r="GR56" s="239"/>
      <c r="GS56" s="239"/>
      <c r="GT56" s="239"/>
      <c r="GU56" s="239"/>
      <c r="GV56" s="239"/>
      <c r="GW56" s="239"/>
      <c r="GX56" s="239"/>
      <c r="GY56" s="239"/>
      <c r="GZ56" s="239"/>
      <c r="HA56" s="239"/>
      <c r="HB56" s="239"/>
      <c r="HC56" s="239"/>
      <c r="HD56" s="239"/>
      <c r="HE56" s="239"/>
      <c r="HF56" s="239"/>
      <c r="HG56" s="239"/>
      <c r="HH56" s="239"/>
      <c r="HI56" s="239"/>
      <c r="HJ56" s="239"/>
      <c r="HK56" s="239"/>
      <c r="HL56" s="239"/>
      <c r="HM56" s="239"/>
      <c r="HN56" s="239"/>
      <c r="HO56" s="239"/>
      <c r="HP56" s="239"/>
      <c r="HQ56" s="239"/>
      <c r="HR56" s="239"/>
      <c r="HS56" s="239"/>
      <c r="HT56" s="239"/>
      <c r="HU56" s="239"/>
      <c r="HV56" s="239"/>
      <c r="HW56" s="239"/>
      <c r="HX56" s="239"/>
      <c r="HY56" s="239"/>
      <c r="HZ56" s="239"/>
      <c r="IA56" s="239"/>
      <c r="IB56" s="239"/>
      <c r="IC56" s="239"/>
      <c r="ID56" s="239"/>
      <c r="IE56" s="239"/>
      <c r="IF56" s="239"/>
      <c r="IG56" s="239"/>
      <c r="IH56" s="239"/>
      <c r="II56" s="239"/>
      <c r="IJ56" s="239"/>
      <c r="IK56" s="239"/>
      <c r="IL56" s="239"/>
      <c r="IM56" s="239"/>
      <c r="IN56" s="239"/>
      <c r="IO56" s="239"/>
      <c r="IP56" s="239"/>
      <c r="IQ56" s="239"/>
      <c r="IR56" s="239"/>
      <c r="IS56" s="239"/>
      <c r="IT56" s="239"/>
      <c r="IU56" s="239"/>
      <c r="IV56" s="239"/>
      <c r="IW56" s="239"/>
    </row>
    <row r="57" spans="1:257" s="311" customFormat="1" ht="123.75" customHeight="1" x14ac:dyDescent="0.25">
      <c r="A57" s="287" t="s">
        <v>494</v>
      </c>
      <c r="B57" s="288" t="s">
        <v>495</v>
      </c>
      <c r="C57" s="289" t="s">
        <v>245</v>
      </c>
      <c r="D57" s="290" t="s">
        <v>109</v>
      </c>
      <c r="E57" s="290" t="s">
        <v>487</v>
      </c>
      <c r="F57" s="290" t="s">
        <v>497</v>
      </c>
      <c r="G57" s="290" t="s">
        <v>288</v>
      </c>
      <c r="H57" s="165">
        <v>0</v>
      </c>
      <c r="I57" s="165"/>
      <c r="J57" s="274">
        <v>0</v>
      </c>
      <c r="K57" s="165">
        <v>50</v>
      </c>
      <c r="L57" s="165">
        <v>50</v>
      </c>
      <c r="M57" s="165">
        <v>50</v>
      </c>
      <c r="N57" s="165">
        <f t="shared" si="0"/>
        <v>150</v>
      </c>
      <c r="O57" s="289" t="s">
        <v>521</v>
      </c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39"/>
      <c r="EI57" s="239"/>
      <c r="EJ57" s="239"/>
      <c r="EK57" s="239"/>
      <c r="EL57" s="239"/>
      <c r="EM57" s="239"/>
      <c r="EN57" s="239"/>
      <c r="EO57" s="239"/>
      <c r="EP57" s="239"/>
      <c r="EQ57" s="239"/>
      <c r="ER57" s="239"/>
      <c r="ES57" s="239"/>
      <c r="ET57" s="239"/>
      <c r="EU57" s="239"/>
      <c r="EV57" s="239"/>
      <c r="EW57" s="239"/>
      <c r="EX57" s="239"/>
      <c r="EY57" s="239"/>
      <c r="EZ57" s="239"/>
      <c r="FA57" s="239"/>
      <c r="FB57" s="239"/>
      <c r="FC57" s="239"/>
      <c r="FD57" s="239"/>
      <c r="FE57" s="239"/>
      <c r="FF57" s="239"/>
      <c r="FG57" s="239"/>
      <c r="FH57" s="239"/>
      <c r="FI57" s="239"/>
      <c r="FJ57" s="239"/>
      <c r="FK57" s="239"/>
      <c r="FL57" s="239"/>
      <c r="FM57" s="239"/>
      <c r="FN57" s="239"/>
      <c r="FO57" s="239"/>
      <c r="FP57" s="239"/>
      <c r="FQ57" s="239"/>
      <c r="FR57" s="239"/>
      <c r="FS57" s="239"/>
      <c r="FT57" s="239"/>
      <c r="FU57" s="239"/>
      <c r="FV57" s="239"/>
      <c r="FW57" s="239"/>
      <c r="FX57" s="239"/>
      <c r="FY57" s="239"/>
      <c r="FZ57" s="239"/>
      <c r="GA57" s="239"/>
      <c r="GB57" s="239"/>
      <c r="GC57" s="239"/>
      <c r="GD57" s="239"/>
      <c r="GE57" s="239"/>
      <c r="GF57" s="239"/>
      <c r="GG57" s="239"/>
      <c r="GH57" s="239"/>
      <c r="GI57" s="239"/>
      <c r="GJ57" s="239"/>
      <c r="GK57" s="239"/>
      <c r="GL57" s="239"/>
      <c r="GM57" s="239"/>
      <c r="GN57" s="239"/>
      <c r="GO57" s="239"/>
      <c r="GP57" s="239"/>
      <c r="GQ57" s="239"/>
      <c r="GR57" s="239"/>
      <c r="GS57" s="239"/>
      <c r="GT57" s="239"/>
      <c r="GU57" s="239"/>
      <c r="GV57" s="239"/>
      <c r="GW57" s="239"/>
      <c r="GX57" s="239"/>
      <c r="GY57" s="239"/>
      <c r="GZ57" s="239"/>
      <c r="HA57" s="239"/>
      <c r="HB57" s="239"/>
      <c r="HC57" s="239"/>
      <c r="HD57" s="239"/>
      <c r="HE57" s="239"/>
      <c r="HF57" s="239"/>
      <c r="HG57" s="239"/>
      <c r="HH57" s="239"/>
      <c r="HI57" s="239"/>
      <c r="HJ57" s="239"/>
      <c r="HK57" s="239"/>
      <c r="HL57" s="239"/>
      <c r="HM57" s="239"/>
      <c r="HN57" s="239"/>
      <c r="HO57" s="239"/>
      <c r="HP57" s="239"/>
      <c r="HQ57" s="239"/>
      <c r="HR57" s="239"/>
      <c r="HS57" s="239"/>
      <c r="HT57" s="239"/>
      <c r="HU57" s="239"/>
      <c r="HV57" s="239"/>
      <c r="HW57" s="239"/>
      <c r="HX57" s="239"/>
      <c r="HY57" s="239"/>
      <c r="HZ57" s="239"/>
      <c r="IA57" s="239"/>
      <c r="IB57" s="239"/>
      <c r="IC57" s="239"/>
      <c r="ID57" s="239"/>
      <c r="IE57" s="239"/>
      <c r="IF57" s="239"/>
      <c r="IG57" s="239"/>
      <c r="IH57" s="239"/>
      <c r="II57" s="239"/>
      <c r="IJ57" s="239"/>
      <c r="IK57" s="239"/>
      <c r="IL57" s="239"/>
      <c r="IM57" s="239"/>
      <c r="IN57" s="239"/>
      <c r="IO57" s="239"/>
      <c r="IP57" s="239"/>
      <c r="IQ57" s="239"/>
      <c r="IR57" s="239"/>
      <c r="IS57" s="239"/>
      <c r="IT57" s="239"/>
      <c r="IU57" s="239"/>
      <c r="IV57" s="239"/>
      <c r="IW57" s="239"/>
    </row>
    <row r="58" spans="1:257" s="311" customFormat="1" ht="24.75" customHeight="1" x14ac:dyDescent="0.3">
      <c r="A58" s="449" t="s">
        <v>336</v>
      </c>
      <c r="B58" s="449"/>
      <c r="C58" s="449"/>
      <c r="D58" s="449"/>
      <c r="E58" s="449"/>
      <c r="F58" s="449"/>
      <c r="G58" s="449"/>
      <c r="H58" s="168"/>
      <c r="I58" s="168"/>
      <c r="J58" s="277"/>
      <c r="K58" s="168"/>
      <c r="L58" s="168"/>
      <c r="M58" s="168"/>
      <c r="N58" s="165">
        <f t="shared" si="0"/>
        <v>0</v>
      </c>
      <c r="O58" s="208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  <c r="EO58" s="239"/>
      <c r="EP58" s="239"/>
      <c r="EQ58" s="239"/>
      <c r="ER58" s="239"/>
      <c r="ES58" s="239"/>
      <c r="ET58" s="239"/>
      <c r="EU58" s="239"/>
      <c r="EV58" s="239"/>
      <c r="EW58" s="239"/>
      <c r="EX58" s="239"/>
      <c r="EY58" s="239"/>
      <c r="EZ58" s="239"/>
      <c r="FA58" s="239"/>
      <c r="FB58" s="239"/>
      <c r="FC58" s="239"/>
      <c r="FD58" s="239"/>
      <c r="FE58" s="239"/>
      <c r="FF58" s="239"/>
      <c r="FG58" s="239"/>
      <c r="FH58" s="239"/>
      <c r="FI58" s="239"/>
      <c r="FJ58" s="239"/>
      <c r="FK58" s="239"/>
      <c r="FL58" s="239"/>
      <c r="FM58" s="239"/>
      <c r="FN58" s="239"/>
      <c r="FO58" s="239"/>
      <c r="FP58" s="239"/>
      <c r="FQ58" s="239"/>
      <c r="FR58" s="239"/>
      <c r="FS58" s="239"/>
      <c r="FT58" s="239"/>
      <c r="FU58" s="239"/>
      <c r="FV58" s="239"/>
      <c r="FW58" s="239"/>
      <c r="FX58" s="239"/>
      <c r="FY58" s="239"/>
      <c r="FZ58" s="239"/>
      <c r="GA58" s="239"/>
      <c r="GB58" s="239"/>
      <c r="GC58" s="239"/>
      <c r="GD58" s="239"/>
      <c r="GE58" s="239"/>
      <c r="GF58" s="239"/>
      <c r="GG58" s="239"/>
      <c r="GH58" s="239"/>
      <c r="GI58" s="239"/>
      <c r="GJ58" s="239"/>
      <c r="GK58" s="239"/>
      <c r="GL58" s="239"/>
      <c r="GM58" s="239"/>
      <c r="GN58" s="239"/>
      <c r="GO58" s="239"/>
      <c r="GP58" s="239"/>
      <c r="GQ58" s="239"/>
      <c r="GR58" s="239"/>
      <c r="GS58" s="239"/>
      <c r="GT58" s="239"/>
      <c r="GU58" s="239"/>
      <c r="GV58" s="239"/>
      <c r="GW58" s="239"/>
      <c r="GX58" s="239"/>
      <c r="GY58" s="239"/>
      <c r="GZ58" s="239"/>
      <c r="HA58" s="239"/>
      <c r="HB58" s="239"/>
      <c r="HC58" s="239"/>
      <c r="HD58" s="239"/>
      <c r="HE58" s="239"/>
      <c r="HF58" s="239"/>
      <c r="HG58" s="239"/>
      <c r="HH58" s="239"/>
      <c r="HI58" s="239"/>
      <c r="HJ58" s="239"/>
      <c r="HK58" s="239"/>
      <c r="HL58" s="239"/>
      <c r="HM58" s="239"/>
      <c r="HN58" s="239"/>
      <c r="HO58" s="239"/>
      <c r="HP58" s="239"/>
      <c r="HQ58" s="239"/>
      <c r="HR58" s="239"/>
      <c r="HS58" s="239"/>
      <c r="HT58" s="239"/>
      <c r="HU58" s="239"/>
      <c r="HV58" s="239"/>
      <c r="HW58" s="239"/>
      <c r="HX58" s="239"/>
      <c r="HY58" s="239"/>
      <c r="HZ58" s="239"/>
      <c r="IA58" s="239"/>
      <c r="IB58" s="239"/>
      <c r="IC58" s="239"/>
      <c r="ID58" s="239"/>
      <c r="IE58" s="239"/>
      <c r="IF58" s="239"/>
      <c r="IG58" s="239"/>
      <c r="IH58" s="239"/>
      <c r="II58" s="239"/>
      <c r="IJ58" s="239"/>
      <c r="IK58" s="239"/>
      <c r="IL58" s="239"/>
      <c r="IM58" s="239"/>
      <c r="IN58" s="239"/>
      <c r="IO58" s="239"/>
      <c r="IP58" s="239"/>
      <c r="IQ58" s="239"/>
      <c r="IR58" s="239"/>
      <c r="IS58" s="239"/>
      <c r="IT58" s="239"/>
      <c r="IU58" s="239"/>
      <c r="IV58" s="239"/>
      <c r="IW58" s="239"/>
    </row>
    <row r="59" spans="1:257" s="311" customFormat="1" ht="72" customHeight="1" x14ac:dyDescent="0.25">
      <c r="A59" s="287" t="s">
        <v>44</v>
      </c>
      <c r="B59" s="288" t="s">
        <v>337</v>
      </c>
      <c r="C59" s="289" t="s">
        <v>285</v>
      </c>
      <c r="D59" s="290" t="s">
        <v>109</v>
      </c>
      <c r="E59" s="290" t="s">
        <v>286</v>
      </c>
      <c r="F59" s="290" t="s">
        <v>338</v>
      </c>
      <c r="G59" s="289" t="s">
        <v>498</v>
      </c>
      <c r="H59" s="165">
        <v>60</v>
      </c>
      <c r="I59" s="165"/>
      <c r="J59" s="274">
        <v>60</v>
      </c>
      <c r="K59" s="165">
        <v>65</v>
      </c>
      <c r="L59" s="165">
        <v>65</v>
      </c>
      <c r="M59" s="165">
        <v>65</v>
      </c>
      <c r="N59" s="165">
        <f t="shared" si="0"/>
        <v>315</v>
      </c>
      <c r="O59" s="289" t="s">
        <v>339</v>
      </c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39"/>
      <c r="EI59" s="239"/>
      <c r="EJ59" s="239"/>
      <c r="EK59" s="239"/>
      <c r="EL59" s="239"/>
      <c r="EM59" s="239"/>
      <c r="EN59" s="239"/>
      <c r="EO59" s="239"/>
      <c r="EP59" s="239"/>
      <c r="EQ59" s="239"/>
      <c r="ER59" s="239"/>
      <c r="ES59" s="239"/>
      <c r="ET59" s="239"/>
      <c r="EU59" s="239"/>
      <c r="EV59" s="239"/>
      <c r="EW59" s="239"/>
      <c r="EX59" s="239"/>
      <c r="EY59" s="239"/>
      <c r="EZ59" s="239"/>
      <c r="FA59" s="239"/>
      <c r="FB59" s="239"/>
      <c r="FC59" s="239"/>
      <c r="FD59" s="239"/>
      <c r="FE59" s="239"/>
      <c r="FF59" s="239"/>
      <c r="FG59" s="239"/>
      <c r="FH59" s="239"/>
      <c r="FI59" s="239"/>
      <c r="FJ59" s="239"/>
      <c r="FK59" s="239"/>
      <c r="FL59" s="239"/>
      <c r="FM59" s="239"/>
      <c r="FN59" s="239"/>
      <c r="FO59" s="239"/>
      <c r="FP59" s="239"/>
      <c r="FQ59" s="239"/>
      <c r="FR59" s="239"/>
      <c r="FS59" s="239"/>
      <c r="FT59" s="239"/>
      <c r="FU59" s="239"/>
      <c r="FV59" s="239"/>
      <c r="FW59" s="239"/>
      <c r="FX59" s="239"/>
      <c r="FY59" s="239"/>
      <c r="FZ59" s="239"/>
      <c r="GA59" s="239"/>
      <c r="GB59" s="239"/>
      <c r="GC59" s="239"/>
      <c r="GD59" s="239"/>
      <c r="GE59" s="239"/>
      <c r="GF59" s="239"/>
      <c r="GG59" s="239"/>
      <c r="GH59" s="239"/>
      <c r="GI59" s="239"/>
      <c r="GJ59" s="239"/>
      <c r="GK59" s="239"/>
      <c r="GL59" s="239"/>
      <c r="GM59" s="239"/>
      <c r="GN59" s="239"/>
      <c r="GO59" s="239"/>
      <c r="GP59" s="239"/>
      <c r="GQ59" s="239"/>
      <c r="GR59" s="239"/>
      <c r="GS59" s="239"/>
      <c r="GT59" s="239"/>
      <c r="GU59" s="239"/>
      <c r="GV59" s="239"/>
      <c r="GW59" s="239"/>
      <c r="GX59" s="239"/>
      <c r="GY59" s="239"/>
      <c r="GZ59" s="239"/>
      <c r="HA59" s="239"/>
      <c r="HB59" s="239"/>
      <c r="HC59" s="239"/>
      <c r="HD59" s="239"/>
      <c r="HE59" s="239"/>
      <c r="HF59" s="239"/>
      <c r="HG59" s="239"/>
      <c r="HH59" s="239"/>
      <c r="HI59" s="239"/>
      <c r="HJ59" s="239"/>
      <c r="HK59" s="239"/>
      <c r="HL59" s="239"/>
      <c r="HM59" s="239"/>
      <c r="HN59" s="239"/>
      <c r="HO59" s="239"/>
      <c r="HP59" s="239"/>
      <c r="HQ59" s="239"/>
      <c r="HR59" s="239"/>
      <c r="HS59" s="239"/>
      <c r="HT59" s="239"/>
      <c r="HU59" s="239"/>
      <c r="HV59" s="239"/>
      <c r="HW59" s="239"/>
      <c r="HX59" s="239"/>
      <c r="HY59" s="239"/>
      <c r="HZ59" s="239"/>
      <c r="IA59" s="239"/>
      <c r="IB59" s="239"/>
      <c r="IC59" s="239"/>
      <c r="ID59" s="239"/>
      <c r="IE59" s="239"/>
      <c r="IF59" s="239"/>
      <c r="IG59" s="239"/>
      <c r="IH59" s="239"/>
      <c r="II59" s="239"/>
      <c r="IJ59" s="239"/>
      <c r="IK59" s="239"/>
      <c r="IL59" s="239"/>
      <c r="IM59" s="239"/>
      <c r="IN59" s="239"/>
      <c r="IO59" s="239"/>
      <c r="IP59" s="239"/>
      <c r="IQ59" s="239"/>
      <c r="IR59" s="239"/>
      <c r="IS59" s="239"/>
      <c r="IT59" s="239"/>
      <c r="IU59" s="239"/>
      <c r="IV59" s="239"/>
      <c r="IW59" s="239"/>
    </row>
    <row r="60" spans="1:257" s="311" customFormat="1" ht="71.25" customHeight="1" x14ac:dyDescent="0.25">
      <c r="A60" s="287" t="s">
        <v>340</v>
      </c>
      <c r="B60" s="288" t="s">
        <v>341</v>
      </c>
      <c r="C60" s="289" t="s">
        <v>285</v>
      </c>
      <c r="D60" s="290" t="s">
        <v>109</v>
      </c>
      <c r="E60" s="290" t="s">
        <v>286</v>
      </c>
      <c r="F60" s="290" t="s">
        <v>342</v>
      </c>
      <c r="G60" s="289">
        <v>240</v>
      </c>
      <c r="H60" s="169">
        <v>175</v>
      </c>
      <c r="I60" s="169"/>
      <c r="J60" s="299">
        <v>175</v>
      </c>
      <c r="K60" s="169">
        <v>180</v>
      </c>
      <c r="L60" s="169">
        <v>180</v>
      </c>
      <c r="M60" s="169">
        <v>180</v>
      </c>
      <c r="N60" s="165">
        <f t="shared" si="0"/>
        <v>890</v>
      </c>
      <c r="O60" s="289" t="s">
        <v>343</v>
      </c>
      <c r="P60" s="308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39"/>
      <c r="EI60" s="239"/>
      <c r="EJ60" s="239"/>
      <c r="EK60" s="239"/>
      <c r="EL60" s="239"/>
      <c r="EM60" s="239"/>
      <c r="EN60" s="239"/>
      <c r="EO60" s="239"/>
      <c r="EP60" s="239"/>
      <c r="EQ60" s="239"/>
      <c r="ER60" s="239"/>
      <c r="ES60" s="239"/>
      <c r="ET60" s="239"/>
      <c r="EU60" s="239"/>
      <c r="EV60" s="239"/>
      <c r="EW60" s="239"/>
      <c r="EX60" s="239"/>
      <c r="EY60" s="239"/>
      <c r="EZ60" s="239"/>
      <c r="FA60" s="239"/>
      <c r="FB60" s="239"/>
      <c r="FC60" s="239"/>
      <c r="FD60" s="239"/>
      <c r="FE60" s="239"/>
      <c r="FF60" s="239"/>
      <c r="FG60" s="239"/>
      <c r="FH60" s="239"/>
      <c r="FI60" s="239"/>
      <c r="FJ60" s="239"/>
      <c r="FK60" s="239"/>
      <c r="FL60" s="239"/>
      <c r="FM60" s="239"/>
      <c r="FN60" s="239"/>
      <c r="FO60" s="239"/>
      <c r="FP60" s="239"/>
      <c r="FQ60" s="239"/>
      <c r="FR60" s="239"/>
      <c r="FS60" s="239"/>
      <c r="FT60" s="239"/>
      <c r="FU60" s="239"/>
      <c r="FV60" s="239"/>
      <c r="FW60" s="239"/>
      <c r="FX60" s="239"/>
      <c r="FY60" s="239"/>
      <c r="FZ60" s="239"/>
      <c r="GA60" s="239"/>
      <c r="GB60" s="239"/>
      <c r="GC60" s="239"/>
      <c r="GD60" s="239"/>
      <c r="GE60" s="239"/>
      <c r="GF60" s="239"/>
      <c r="GG60" s="239"/>
      <c r="GH60" s="239"/>
      <c r="GI60" s="239"/>
      <c r="GJ60" s="239"/>
      <c r="GK60" s="239"/>
      <c r="GL60" s="239"/>
      <c r="GM60" s="239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  <c r="HV60" s="239"/>
      <c r="HW60" s="239"/>
      <c r="HX60" s="239"/>
      <c r="HY60" s="239"/>
      <c r="HZ60" s="239"/>
      <c r="IA60" s="239"/>
      <c r="IB60" s="239"/>
      <c r="IC60" s="239"/>
      <c r="ID60" s="239"/>
      <c r="IE60" s="239"/>
      <c r="IF60" s="239"/>
      <c r="IG60" s="239"/>
      <c r="IH60" s="239"/>
      <c r="II60" s="239"/>
      <c r="IJ60" s="239"/>
      <c r="IK60" s="239"/>
      <c r="IL60" s="239"/>
      <c r="IM60" s="239"/>
      <c r="IN60" s="239"/>
      <c r="IO60" s="239"/>
      <c r="IP60" s="239"/>
      <c r="IQ60" s="239"/>
      <c r="IR60" s="239"/>
      <c r="IS60" s="239"/>
      <c r="IT60" s="239"/>
      <c r="IU60" s="239"/>
      <c r="IV60" s="239"/>
      <c r="IW60" s="239"/>
    </row>
    <row r="61" spans="1:257" s="311" customFormat="1" ht="109.5" customHeight="1" x14ac:dyDescent="0.25">
      <c r="A61" s="287" t="s">
        <v>344</v>
      </c>
      <c r="B61" s="288" t="s">
        <v>345</v>
      </c>
      <c r="C61" s="289" t="s">
        <v>285</v>
      </c>
      <c r="D61" s="290" t="s">
        <v>109</v>
      </c>
      <c r="E61" s="290" t="s">
        <v>346</v>
      </c>
      <c r="F61" s="290" t="s">
        <v>347</v>
      </c>
      <c r="G61" s="290" t="s">
        <v>348</v>
      </c>
      <c r="H61" s="169">
        <v>2287.5</v>
      </c>
      <c r="I61" s="169"/>
      <c r="J61" s="299">
        <v>0</v>
      </c>
      <c r="K61" s="169">
        <v>0</v>
      </c>
      <c r="L61" s="169">
        <v>0</v>
      </c>
      <c r="M61" s="169">
        <v>0</v>
      </c>
      <c r="N61" s="165">
        <f t="shared" si="0"/>
        <v>2287.5</v>
      </c>
      <c r="O61" s="427" t="s">
        <v>522</v>
      </c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  <c r="BG61" s="221"/>
      <c r="BH61" s="221"/>
      <c r="BI61" s="221"/>
      <c r="BJ61" s="221"/>
      <c r="BK61" s="221"/>
      <c r="BL61" s="221"/>
      <c r="BM61" s="221"/>
      <c r="BN61" s="221"/>
      <c r="BO61" s="221"/>
      <c r="BP61" s="221"/>
      <c r="BQ61" s="221"/>
      <c r="BR61" s="221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39"/>
      <c r="EI61" s="239"/>
      <c r="EJ61" s="239"/>
      <c r="EK61" s="239"/>
      <c r="EL61" s="239"/>
      <c r="EM61" s="239"/>
      <c r="EN61" s="239"/>
      <c r="EO61" s="239"/>
      <c r="EP61" s="239"/>
      <c r="EQ61" s="239"/>
      <c r="ER61" s="239"/>
      <c r="ES61" s="239"/>
      <c r="ET61" s="239"/>
      <c r="EU61" s="239"/>
      <c r="EV61" s="239"/>
      <c r="EW61" s="239"/>
      <c r="EX61" s="239"/>
      <c r="EY61" s="239"/>
      <c r="EZ61" s="239"/>
      <c r="FA61" s="239"/>
      <c r="FB61" s="239"/>
      <c r="FC61" s="239"/>
      <c r="FD61" s="239"/>
      <c r="FE61" s="239"/>
      <c r="FF61" s="239"/>
      <c r="FG61" s="239"/>
      <c r="FH61" s="239"/>
      <c r="FI61" s="239"/>
      <c r="FJ61" s="239"/>
      <c r="FK61" s="239"/>
      <c r="FL61" s="239"/>
      <c r="FM61" s="239"/>
      <c r="FN61" s="239"/>
      <c r="FO61" s="239"/>
      <c r="FP61" s="239"/>
      <c r="FQ61" s="239"/>
      <c r="FR61" s="239"/>
      <c r="FS61" s="239"/>
      <c r="FT61" s="239"/>
      <c r="FU61" s="239"/>
      <c r="FV61" s="239"/>
      <c r="FW61" s="239"/>
      <c r="FX61" s="239"/>
      <c r="FY61" s="239"/>
      <c r="FZ61" s="239"/>
      <c r="GA61" s="239"/>
      <c r="GB61" s="239"/>
      <c r="GC61" s="239"/>
      <c r="GD61" s="239"/>
      <c r="GE61" s="239"/>
      <c r="GF61" s="239"/>
      <c r="GG61" s="239"/>
      <c r="GH61" s="239"/>
      <c r="GI61" s="239"/>
      <c r="GJ61" s="239"/>
      <c r="GK61" s="239"/>
      <c r="GL61" s="239"/>
      <c r="GM61" s="239"/>
      <c r="GN61" s="239"/>
      <c r="GO61" s="239"/>
      <c r="GP61" s="239"/>
      <c r="GQ61" s="239"/>
      <c r="GR61" s="239"/>
      <c r="GS61" s="239"/>
      <c r="GT61" s="239"/>
      <c r="GU61" s="239"/>
      <c r="GV61" s="239"/>
      <c r="GW61" s="239"/>
      <c r="GX61" s="239"/>
      <c r="GY61" s="239"/>
      <c r="GZ61" s="239"/>
      <c r="HA61" s="239"/>
      <c r="HB61" s="239"/>
      <c r="HC61" s="239"/>
      <c r="HD61" s="239"/>
      <c r="HE61" s="239"/>
      <c r="HF61" s="239"/>
      <c r="HG61" s="239"/>
      <c r="HH61" s="239"/>
      <c r="HI61" s="239"/>
      <c r="HJ61" s="239"/>
      <c r="HK61" s="239"/>
      <c r="HL61" s="239"/>
      <c r="HM61" s="239"/>
      <c r="HN61" s="239"/>
      <c r="HO61" s="239"/>
      <c r="HP61" s="239"/>
      <c r="HQ61" s="239"/>
      <c r="HR61" s="239"/>
      <c r="HS61" s="239"/>
      <c r="HT61" s="239"/>
      <c r="HU61" s="239"/>
      <c r="HV61" s="239"/>
      <c r="HW61" s="239"/>
      <c r="HX61" s="239"/>
      <c r="HY61" s="239"/>
      <c r="HZ61" s="239"/>
      <c r="IA61" s="239"/>
      <c r="IB61" s="239"/>
      <c r="IC61" s="239"/>
      <c r="ID61" s="239"/>
      <c r="IE61" s="239"/>
      <c r="IF61" s="239"/>
      <c r="IG61" s="239"/>
      <c r="IH61" s="239"/>
      <c r="II61" s="239"/>
      <c r="IJ61" s="239"/>
      <c r="IK61" s="239"/>
      <c r="IL61" s="239"/>
      <c r="IM61" s="239"/>
      <c r="IN61" s="239"/>
      <c r="IO61" s="239"/>
      <c r="IP61" s="239"/>
      <c r="IQ61" s="239"/>
      <c r="IR61" s="239"/>
      <c r="IS61" s="239"/>
      <c r="IT61" s="239"/>
      <c r="IU61" s="239"/>
      <c r="IV61" s="239"/>
      <c r="IW61" s="239"/>
    </row>
    <row r="62" spans="1:257" s="311" customFormat="1" ht="109.5" customHeight="1" x14ac:dyDescent="0.25">
      <c r="A62" s="287" t="s">
        <v>349</v>
      </c>
      <c r="B62" s="203" t="s">
        <v>350</v>
      </c>
      <c r="C62" s="289" t="s">
        <v>245</v>
      </c>
      <c r="D62" s="290" t="s">
        <v>109</v>
      </c>
      <c r="E62" s="290" t="s">
        <v>484</v>
      </c>
      <c r="F62" s="290" t="s">
        <v>351</v>
      </c>
      <c r="G62" s="289" t="s">
        <v>352</v>
      </c>
      <c r="H62" s="165">
        <v>323.7</v>
      </c>
      <c r="I62" s="165"/>
      <c r="J62" s="274">
        <v>0</v>
      </c>
      <c r="K62" s="165">
        <v>0</v>
      </c>
      <c r="L62" s="165">
        <v>0</v>
      </c>
      <c r="M62" s="165">
        <v>0</v>
      </c>
      <c r="N62" s="165">
        <f t="shared" si="0"/>
        <v>323.7</v>
      </c>
      <c r="O62" s="427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  <c r="AQ62" s="221"/>
      <c r="AR62" s="221"/>
      <c r="AS62" s="221"/>
      <c r="AT62" s="221"/>
      <c r="AU62" s="221"/>
      <c r="AV62" s="221"/>
      <c r="AW62" s="221"/>
      <c r="AX62" s="221"/>
      <c r="AY62" s="221"/>
      <c r="AZ62" s="221"/>
      <c r="BA62" s="221"/>
      <c r="BB62" s="221"/>
      <c r="BC62" s="221"/>
      <c r="BD62" s="221"/>
      <c r="BE62" s="221"/>
      <c r="BF62" s="221"/>
      <c r="BG62" s="221"/>
      <c r="BH62" s="221"/>
      <c r="BI62" s="221"/>
      <c r="BJ62" s="221"/>
      <c r="BK62" s="221"/>
      <c r="BL62" s="221"/>
      <c r="BM62" s="221"/>
      <c r="BN62" s="221"/>
      <c r="BO62" s="221"/>
      <c r="BP62" s="221"/>
      <c r="BQ62" s="221"/>
      <c r="BR62" s="221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  <c r="EO62" s="239"/>
      <c r="EP62" s="239"/>
      <c r="EQ62" s="239"/>
      <c r="ER62" s="239"/>
      <c r="ES62" s="239"/>
      <c r="ET62" s="239"/>
      <c r="EU62" s="239"/>
      <c r="EV62" s="239"/>
      <c r="EW62" s="239"/>
      <c r="EX62" s="239"/>
      <c r="EY62" s="239"/>
      <c r="EZ62" s="239"/>
      <c r="FA62" s="239"/>
      <c r="FB62" s="239"/>
      <c r="FC62" s="239"/>
      <c r="FD62" s="239"/>
      <c r="FE62" s="239"/>
      <c r="FF62" s="239"/>
      <c r="FG62" s="239"/>
      <c r="FH62" s="239"/>
      <c r="FI62" s="239"/>
      <c r="FJ62" s="239"/>
      <c r="FK62" s="239"/>
      <c r="FL62" s="239"/>
      <c r="FM62" s="239"/>
      <c r="FN62" s="239"/>
      <c r="FO62" s="239"/>
      <c r="FP62" s="239"/>
      <c r="FQ62" s="239"/>
      <c r="FR62" s="239"/>
      <c r="FS62" s="239"/>
      <c r="FT62" s="239"/>
      <c r="FU62" s="239"/>
      <c r="FV62" s="239"/>
      <c r="FW62" s="239"/>
      <c r="FX62" s="239"/>
      <c r="FY62" s="239"/>
      <c r="FZ62" s="239"/>
      <c r="GA62" s="239"/>
      <c r="GB62" s="239"/>
      <c r="GC62" s="239"/>
      <c r="GD62" s="239"/>
      <c r="GE62" s="239"/>
      <c r="GF62" s="239"/>
      <c r="GG62" s="239"/>
      <c r="GH62" s="239"/>
      <c r="GI62" s="239"/>
      <c r="GJ62" s="239"/>
      <c r="GK62" s="239"/>
      <c r="GL62" s="239"/>
      <c r="GM62" s="239"/>
      <c r="GN62" s="239"/>
      <c r="GO62" s="239"/>
      <c r="GP62" s="239"/>
      <c r="GQ62" s="239"/>
      <c r="GR62" s="239"/>
      <c r="GS62" s="239"/>
      <c r="GT62" s="239"/>
      <c r="GU62" s="239"/>
      <c r="GV62" s="239"/>
      <c r="GW62" s="239"/>
      <c r="GX62" s="239"/>
      <c r="GY62" s="239"/>
      <c r="GZ62" s="239"/>
      <c r="HA62" s="239"/>
      <c r="HB62" s="239"/>
      <c r="HC62" s="239"/>
      <c r="HD62" s="239"/>
      <c r="HE62" s="239"/>
      <c r="HF62" s="239"/>
      <c r="HG62" s="239"/>
      <c r="HH62" s="239"/>
      <c r="HI62" s="239"/>
      <c r="HJ62" s="239"/>
      <c r="HK62" s="239"/>
      <c r="HL62" s="239"/>
      <c r="HM62" s="239"/>
      <c r="HN62" s="239"/>
      <c r="HO62" s="239"/>
      <c r="HP62" s="239"/>
      <c r="HQ62" s="239"/>
      <c r="HR62" s="239"/>
      <c r="HS62" s="239"/>
      <c r="HT62" s="239"/>
      <c r="HU62" s="239"/>
      <c r="HV62" s="239"/>
      <c r="HW62" s="239"/>
      <c r="HX62" s="239"/>
      <c r="HY62" s="239"/>
      <c r="HZ62" s="239"/>
      <c r="IA62" s="239"/>
      <c r="IB62" s="239"/>
      <c r="IC62" s="239"/>
      <c r="ID62" s="239"/>
      <c r="IE62" s="239"/>
      <c r="IF62" s="239"/>
      <c r="IG62" s="239"/>
      <c r="IH62" s="239"/>
      <c r="II62" s="239"/>
      <c r="IJ62" s="239"/>
      <c r="IK62" s="239"/>
      <c r="IL62" s="239"/>
      <c r="IM62" s="239"/>
      <c r="IN62" s="239"/>
      <c r="IO62" s="239"/>
      <c r="IP62" s="239"/>
      <c r="IQ62" s="239"/>
      <c r="IR62" s="239"/>
      <c r="IS62" s="239"/>
      <c r="IT62" s="239"/>
      <c r="IU62" s="239"/>
      <c r="IV62" s="239"/>
      <c r="IW62" s="239"/>
    </row>
    <row r="63" spans="1:257" s="311" customFormat="1" ht="108" customHeight="1" x14ac:dyDescent="0.25">
      <c r="A63" s="287" t="s">
        <v>353</v>
      </c>
      <c r="B63" s="288" t="s">
        <v>354</v>
      </c>
      <c r="C63" s="289" t="s">
        <v>285</v>
      </c>
      <c r="D63" s="290" t="s">
        <v>109</v>
      </c>
      <c r="E63" s="290" t="s">
        <v>346</v>
      </c>
      <c r="F63" s="290" t="s">
        <v>355</v>
      </c>
      <c r="G63" s="290" t="s">
        <v>288</v>
      </c>
      <c r="H63" s="165">
        <v>50</v>
      </c>
      <c r="I63" s="165"/>
      <c r="J63" s="274">
        <v>60</v>
      </c>
      <c r="K63" s="165">
        <v>60</v>
      </c>
      <c r="L63" s="165">
        <v>60</v>
      </c>
      <c r="M63" s="165">
        <v>60</v>
      </c>
      <c r="N63" s="165">
        <f t="shared" si="0"/>
        <v>290</v>
      </c>
      <c r="O63" s="289" t="s">
        <v>476</v>
      </c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1"/>
      <c r="AU63" s="221"/>
      <c r="AV63" s="221"/>
      <c r="AW63" s="221"/>
      <c r="AX63" s="221"/>
      <c r="AY63" s="221"/>
      <c r="AZ63" s="221"/>
      <c r="BA63" s="221"/>
      <c r="BB63" s="221"/>
      <c r="BC63" s="221"/>
      <c r="BD63" s="221"/>
      <c r="BE63" s="221"/>
      <c r="BF63" s="221"/>
      <c r="BG63" s="221"/>
      <c r="BH63" s="221"/>
      <c r="BI63" s="221"/>
      <c r="BJ63" s="221"/>
      <c r="BK63" s="221"/>
      <c r="BL63" s="221"/>
      <c r="BM63" s="221"/>
      <c r="BN63" s="221"/>
      <c r="BO63" s="221"/>
      <c r="BP63" s="221"/>
      <c r="BQ63" s="221"/>
      <c r="BR63" s="221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39"/>
      <c r="ES63" s="239"/>
      <c r="ET63" s="239"/>
      <c r="EU63" s="239"/>
      <c r="EV63" s="239"/>
      <c r="EW63" s="239"/>
      <c r="EX63" s="239"/>
      <c r="EY63" s="239"/>
      <c r="EZ63" s="239"/>
      <c r="FA63" s="239"/>
      <c r="FB63" s="239"/>
      <c r="FC63" s="239"/>
      <c r="FD63" s="239"/>
      <c r="FE63" s="239"/>
      <c r="FF63" s="239"/>
      <c r="FG63" s="239"/>
      <c r="FH63" s="239"/>
      <c r="FI63" s="239"/>
      <c r="FJ63" s="239"/>
      <c r="FK63" s="239"/>
      <c r="FL63" s="239"/>
      <c r="FM63" s="239"/>
      <c r="FN63" s="239"/>
      <c r="FO63" s="239"/>
      <c r="FP63" s="239"/>
      <c r="FQ63" s="239"/>
      <c r="FR63" s="239"/>
      <c r="FS63" s="239"/>
      <c r="FT63" s="239"/>
      <c r="FU63" s="239"/>
      <c r="FV63" s="239"/>
      <c r="FW63" s="239"/>
      <c r="FX63" s="239"/>
      <c r="FY63" s="239"/>
      <c r="FZ63" s="239"/>
      <c r="GA63" s="239"/>
      <c r="GB63" s="239"/>
      <c r="GC63" s="239"/>
      <c r="GD63" s="239"/>
      <c r="GE63" s="239"/>
      <c r="GF63" s="239"/>
      <c r="GG63" s="239"/>
      <c r="GH63" s="239"/>
      <c r="GI63" s="239"/>
      <c r="GJ63" s="239"/>
      <c r="GK63" s="239"/>
      <c r="GL63" s="239"/>
      <c r="GM63" s="239"/>
      <c r="GN63" s="239"/>
      <c r="GO63" s="239"/>
      <c r="GP63" s="239"/>
      <c r="GQ63" s="239"/>
      <c r="GR63" s="239"/>
      <c r="GS63" s="239"/>
      <c r="GT63" s="239"/>
      <c r="GU63" s="239"/>
      <c r="GV63" s="239"/>
      <c r="GW63" s="239"/>
      <c r="GX63" s="239"/>
      <c r="GY63" s="239"/>
      <c r="GZ63" s="239"/>
      <c r="HA63" s="239"/>
      <c r="HB63" s="239"/>
      <c r="HC63" s="239"/>
      <c r="HD63" s="239"/>
      <c r="HE63" s="239"/>
      <c r="HF63" s="239"/>
      <c r="HG63" s="239"/>
      <c r="HH63" s="239"/>
      <c r="HI63" s="239"/>
      <c r="HJ63" s="239"/>
      <c r="HK63" s="239"/>
      <c r="HL63" s="239"/>
      <c r="HM63" s="239"/>
      <c r="HN63" s="239"/>
      <c r="HO63" s="239"/>
      <c r="HP63" s="239"/>
      <c r="HQ63" s="239"/>
      <c r="HR63" s="239"/>
      <c r="HS63" s="239"/>
      <c r="HT63" s="239"/>
      <c r="HU63" s="239"/>
      <c r="HV63" s="239"/>
      <c r="HW63" s="239"/>
      <c r="HX63" s="239"/>
      <c r="HY63" s="239"/>
      <c r="HZ63" s="239"/>
      <c r="IA63" s="239"/>
      <c r="IB63" s="239"/>
      <c r="IC63" s="239"/>
      <c r="ID63" s="239"/>
      <c r="IE63" s="239"/>
      <c r="IF63" s="239"/>
      <c r="IG63" s="239"/>
      <c r="IH63" s="239"/>
      <c r="II63" s="239"/>
      <c r="IJ63" s="239"/>
      <c r="IK63" s="239"/>
      <c r="IL63" s="239"/>
      <c r="IM63" s="239"/>
      <c r="IN63" s="239"/>
      <c r="IO63" s="239"/>
      <c r="IP63" s="239"/>
      <c r="IQ63" s="239"/>
      <c r="IR63" s="239"/>
      <c r="IS63" s="239"/>
      <c r="IT63" s="239"/>
      <c r="IU63" s="239"/>
      <c r="IV63" s="239"/>
      <c r="IW63" s="239"/>
    </row>
    <row r="64" spans="1:257" s="311" customFormat="1" ht="108" customHeight="1" x14ac:dyDescent="0.25">
      <c r="A64" s="287" t="s">
        <v>485</v>
      </c>
      <c r="B64" s="288" t="s">
        <v>345</v>
      </c>
      <c r="C64" s="289" t="s">
        <v>285</v>
      </c>
      <c r="D64" s="290" t="s">
        <v>109</v>
      </c>
      <c r="E64" s="290" t="s">
        <v>487</v>
      </c>
      <c r="F64" s="290" t="s">
        <v>347</v>
      </c>
      <c r="G64" s="290" t="s">
        <v>348</v>
      </c>
      <c r="H64" s="165"/>
      <c r="I64" s="165"/>
      <c r="J64" s="274">
        <v>2369.6999999999998</v>
      </c>
      <c r="K64" s="165">
        <v>2560.6999999999998</v>
      </c>
      <c r="L64" s="165">
        <v>2560.6999999999998</v>
      </c>
      <c r="M64" s="165">
        <v>2560.6999999999998</v>
      </c>
      <c r="N64" s="165">
        <f t="shared" si="0"/>
        <v>10051.799999999999</v>
      </c>
      <c r="O64" s="427" t="s">
        <v>523</v>
      </c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221"/>
      <c r="BO64" s="221"/>
      <c r="BP64" s="221"/>
      <c r="BQ64" s="221"/>
      <c r="BR64" s="221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  <c r="EO64" s="239"/>
      <c r="EP64" s="239"/>
      <c r="EQ64" s="239"/>
      <c r="ER64" s="239"/>
      <c r="ES64" s="239"/>
      <c r="ET64" s="239"/>
      <c r="EU64" s="239"/>
      <c r="EV64" s="239"/>
      <c r="EW64" s="239"/>
      <c r="EX64" s="239"/>
      <c r="EY64" s="239"/>
      <c r="EZ64" s="239"/>
      <c r="FA64" s="239"/>
      <c r="FB64" s="239"/>
      <c r="FC64" s="239"/>
      <c r="FD64" s="239"/>
      <c r="FE64" s="239"/>
      <c r="FF64" s="239"/>
      <c r="FG64" s="239"/>
      <c r="FH64" s="239"/>
      <c r="FI64" s="239"/>
      <c r="FJ64" s="239"/>
      <c r="FK64" s="239"/>
      <c r="FL64" s="239"/>
      <c r="FM64" s="239"/>
      <c r="FN64" s="239"/>
      <c r="FO64" s="239"/>
      <c r="FP64" s="239"/>
      <c r="FQ64" s="239"/>
      <c r="FR64" s="239"/>
      <c r="FS64" s="239"/>
      <c r="FT64" s="239"/>
      <c r="FU64" s="239"/>
      <c r="FV64" s="239"/>
      <c r="FW64" s="239"/>
      <c r="FX64" s="239"/>
      <c r="FY64" s="239"/>
      <c r="FZ64" s="239"/>
      <c r="GA64" s="239"/>
      <c r="GB64" s="239"/>
      <c r="GC64" s="239"/>
      <c r="GD64" s="239"/>
      <c r="GE64" s="239"/>
      <c r="GF64" s="239"/>
      <c r="GG64" s="239"/>
      <c r="GH64" s="239"/>
      <c r="GI64" s="239"/>
      <c r="GJ64" s="239"/>
      <c r="GK64" s="239"/>
      <c r="GL64" s="239"/>
      <c r="GM64" s="239"/>
      <c r="GN64" s="239"/>
      <c r="GO64" s="239"/>
      <c r="GP64" s="239"/>
      <c r="GQ64" s="239"/>
      <c r="GR64" s="239"/>
      <c r="GS64" s="239"/>
      <c r="GT64" s="239"/>
      <c r="GU64" s="239"/>
      <c r="GV64" s="239"/>
      <c r="GW64" s="239"/>
      <c r="GX64" s="239"/>
      <c r="GY64" s="239"/>
      <c r="GZ64" s="239"/>
      <c r="HA64" s="239"/>
      <c r="HB64" s="239"/>
      <c r="HC64" s="239"/>
      <c r="HD64" s="239"/>
      <c r="HE64" s="239"/>
      <c r="HF64" s="239"/>
      <c r="HG64" s="239"/>
      <c r="HH64" s="239"/>
      <c r="HI64" s="239"/>
      <c r="HJ64" s="239"/>
      <c r="HK64" s="239"/>
      <c r="HL64" s="239"/>
      <c r="HM64" s="239"/>
      <c r="HN64" s="239"/>
      <c r="HO64" s="239"/>
      <c r="HP64" s="239"/>
      <c r="HQ64" s="239"/>
      <c r="HR64" s="239"/>
      <c r="HS64" s="239"/>
      <c r="HT64" s="239"/>
      <c r="HU64" s="239"/>
      <c r="HV64" s="239"/>
      <c r="HW64" s="239"/>
      <c r="HX64" s="239"/>
      <c r="HY64" s="239"/>
      <c r="HZ64" s="239"/>
      <c r="IA64" s="239"/>
      <c r="IB64" s="239"/>
      <c r="IC64" s="239"/>
      <c r="ID64" s="239"/>
      <c r="IE64" s="239"/>
      <c r="IF64" s="239"/>
      <c r="IG64" s="239"/>
      <c r="IH64" s="239"/>
      <c r="II64" s="239"/>
      <c r="IJ64" s="239"/>
      <c r="IK64" s="239"/>
      <c r="IL64" s="239"/>
      <c r="IM64" s="239"/>
      <c r="IN64" s="239"/>
      <c r="IO64" s="239"/>
      <c r="IP64" s="239"/>
      <c r="IQ64" s="239"/>
      <c r="IR64" s="239"/>
      <c r="IS64" s="239"/>
      <c r="IT64" s="239"/>
      <c r="IU64" s="239"/>
      <c r="IV64" s="239"/>
      <c r="IW64" s="239"/>
    </row>
    <row r="65" spans="1:257" s="311" customFormat="1" ht="108" customHeight="1" x14ac:dyDescent="0.25">
      <c r="A65" s="287" t="s">
        <v>486</v>
      </c>
      <c r="B65" s="203" t="s">
        <v>350</v>
      </c>
      <c r="C65" s="289" t="s">
        <v>245</v>
      </c>
      <c r="D65" s="290" t="s">
        <v>109</v>
      </c>
      <c r="E65" s="290" t="s">
        <v>487</v>
      </c>
      <c r="F65" s="290" t="s">
        <v>351</v>
      </c>
      <c r="G65" s="289" t="s">
        <v>352</v>
      </c>
      <c r="H65" s="165"/>
      <c r="I65" s="165"/>
      <c r="J65" s="274">
        <v>336.9</v>
      </c>
      <c r="K65" s="165">
        <v>523.20000000000005</v>
      </c>
      <c r="L65" s="165">
        <v>523.20000000000005</v>
      </c>
      <c r="M65" s="165">
        <v>523.20000000000005</v>
      </c>
      <c r="N65" s="165">
        <f>SUM(H65:M65)</f>
        <v>1906.5000000000002</v>
      </c>
      <c r="O65" s="427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  <c r="BG65" s="221"/>
      <c r="BH65" s="221"/>
      <c r="BI65" s="221"/>
      <c r="BJ65" s="221"/>
      <c r="BK65" s="221"/>
      <c r="BL65" s="221"/>
      <c r="BM65" s="221"/>
      <c r="BN65" s="221"/>
      <c r="BO65" s="221"/>
      <c r="BP65" s="221"/>
      <c r="BQ65" s="221"/>
      <c r="BR65" s="221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  <c r="FE65" s="239"/>
      <c r="FF65" s="239"/>
      <c r="FG65" s="239"/>
      <c r="FH65" s="239"/>
      <c r="FI65" s="239"/>
      <c r="FJ65" s="239"/>
      <c r="FK65" s="239"/>
      <c r="FL65" s="239"/>
      <c r="FM65" s="239"/>
      <c r="FN65" s="239"/>
      <c r="FO65" s="239"/>
      <c r="FP65" s="239"/>
      <c r="FQ65" s="239"/>
      <c r="FR65" s="239"/>
      <c r="FS65" s="239"/>
      <c r="FT65" s="239"/>
      <c r="FU65" s="239"/>
      <c r="FV65" s="239"/>
      <c r="FW65" s="239"/>
      <c r="FX65" s="239"/>
      <c r="FY65" s="239"/>
      <c r="FZ65" s="239"/>
      <c r="GA65" s="239"/>
      <c r="GB65" s="239"/>
      <c r="GC65" s="239"/>
      <c r="GD65" s="239"/>
      <c r="GE65" s="239"/>
      <c r="GF65" s="239"/>
      <c r="GG65" s="239"/>
      <c r="GH65" s="239"/>
      <c r="GI65" s="239"/>
      <c r="GJ65" s="239"/>
      <c r="GK65" s="239"/>
      <c r="GL65" s="239"/>
      <c r="GM65" s="239"/>
      <c r="GN65" s="239"/>
      <c r="GO65" s="239"/>
      <c r="GP65" s="239"/>
      <c r="GQ65" s="239"/>
      <c r="GR65" s="239"/>
      <c r="GS65" s="239"/>
      <c r="GT65" s="239"/>
      <c r="GU65" s="239"/>
      <c r="GV65" s="239"/>
      <c r="GW65" s="239"/>
      <c r="GX65" s="239"/>
      <c r="GY65" s="239"/>
      <c r="GZ65" s="239"/>
      <c r="HA65" s="239"/>
      <c r="HB65" s="239"/>
      <c r="HC65" s="239"/>
      <c r="HD65" s="239"/>
      <c r="HE65" s="239"/>
      <c r="HF65" s="239"/>
      <c r="HG65" s="239"/>
      <c r="HH65" s="239"/>
      <c r="HI65" s="239"/>
      <c r="HJ65" s="239"/>
      <c r="HK65" s="239"/>
      <c r="HL65" s="239"/>
      <c r="HM65" s="239"/>
      <c r="HN65" s="239"/>
      <c r="HO65" s="239"/>
      <c r="HP65" s="239"/>
      <c r="HQ65" s="239"/>
      <c r="HR65" s="239"/>
      <c r="HS65" s="239"/>
      <c r="HT65" s="239"/>
      <c r="HU65" s="239"/>
      <c r="HV65" s="239"/>
      <c r="HW65" s="239"/>
      <c r="HX65" s="239"/>
      <c r="HY65" s="239"/>
      <c r="HZ65" s="239"/>
      <c r="IA65" s="239"/>
      <c r="IB65" s="239"/>
      <c r="IC65" s="239"/>
      <c r="ID65" s="239"/>
      <c r="IE65" s="239"/>
      <c r="IF65" s="239"/>
      <c r="IG65" s="239"/>
      <c r="IH65" s="239"/>
      <c r="II65" s="239"/>
      <c r="IJ65" s="239"/>
      <c r="IK65" s="239"/>
      <c r="IL65" s="239"/>
      <c r="IM65" s="239"/>
      <c r="IN65" s="239"/>
      <c r="IO65" s="239"/>
      <c r="IP65" s="239"/>
      <c r="IQ65" s="239"/>
      <c r="IR65" s="239"/>
      <c r="IS65" s="239"/>
      <c r="IT65" s="239"/>
      <c r="IU65" s="239"/>
      <c r="IV65" s="239"/>
      <c r="IW65" s="239"/>
    </row>
    <row r="66" spans="1:257" s="311" customFormat="1" ht="24.75" customHeight="1" x14ac:dyDescent="0.3">
      <c r="A66" s="449" t="s">
        <v>356</v>
      </c>
      <c r="B66" s="449"/>
      <c r="C66" s="449"/>
      <c r="D66" s="449"/>
      <c r="E66" s="449"/>
      <c r="F66" s="449"/>
      <c r="G66" s="449"/>
      <c r="H66" s="168"/>
      <c r="I66" s="168"/>
      <c r="J66" s="277"/>
      <c r="K66" s="168"/>
      <c r="L66" s="168"/>
      <c r="M66" s="168"/>
      <c r="N66" s="165">
        <f t="shared" si="0"/>
        <v>0</v>
      </c>
      <c r="O66" s="208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S66" s="221"/>
      <c r="AT66" s="221"/>
      <c r="AU66" s="221"/>
      <c r="AV66" s="221"/>
      <c r="AW66" s="221"/>
      <c r="AX66" s="221"/>
      <c r="AY66" s="221"/>
      <c r="AZ66" s="221"/>
      <c r="BA66" s="221"/>
      <c r="BB66" s="221"/>
      <c r="BC66" s="221"/>
      <c r="BD66" s="221"/>
      <c r="BE66" s="221"/>
      <c r="BF66" s="221"/>
      <c r="BG66" s="221"/>
      <c r="BH66" s="221"/>
      <c r="BI66" s="221"/>
      <c r="BJ66" s="221"/>
      <c r="BK66" s="221"/>
      <c r="BL66" s="221"/>
      <c r="BM66" s="221"/>
      <c r="BN66" s="221"/>
      <c r="BO66" s="221"/>
      <c r="BP66" s="221"/>
      <c r="BQ66" s="221"/>
      <c r="BR66" s="221"/>
      <c r="BS66" s="239"/>
      <c r="BT66" s="239"/>
      <c r="BU66" s="239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  <c r="FE66" s="239"/>
      <c r="FF66" s="239"/>
      <c r="FG66" s="239"/>
      <c r="FH66" s="239"/>
      <c r="FI66" s="239"/>
      <c r="FJ66" s="239"/>
      <c r="FK66" s="239"/>
      <c r="FL66" s="239"/>
      <c r="FM66" s="239"/>
      <c r="FN66" s="239"/>
      <c r="FO66" s="239"/>
      <c r="FP66" s="239"/>
      <c r="FQ66" s="239"/>
      <c r="FR66" s="239"/>
      <c r="FS66" s="239"/>
      <c r="FT66" s="239"/>
      <c r="FU66" s="239"/>
      <c r="FV66" s="239"/>
      <c r="FW66" s="239"/>
      <c r="FX66" s="239"/>
      <c r="FY66" s="239"/>
      <c r="FZ66" s="239"/>
      <c r="GA66" s="239"/>
      <c r="GB66" s="239"/>
      <c r="GC66" s="239"/>
      <c r="GD66" s="239"/>
      <c r="GE66" s="239"/>
      <c r="GF66" s="239"/>
      <c r="GG66" s="239"/>
      <c r="GH66" s="239"/>
      <c r="GI66" s="239"/>
      <c r="GJ66" s="239"/>
      <c r="GK66" s="239"/>
      <c r="GL66" s="239"/>
      <c r="GM66" s="239"/>
      <c r="GN66" s="239"/>
      <c r="GO66" s="239"/>
      <c r="GP66" s="239"/>
      <c r="GQ66" s="239"/>
      <c r="GR66" s="239"/>
      <c r="GS66" s="239"/>
      <c r="GT66" s="239"/>
      <c r="GU66" s="239"/>
      <c r="GV66" s="239"/>
      <c r="GW66" s="239"/>
      <c r="GX66" s="239"/>
      <c r="GY66" s="239"/>
      <c r="GZ66" s="239"/>
      <c r="HA66" s="239"/>
      <c r="HB66" s="239"/>
      <c r="HC66" s="239"/>
      <c r="HD66" s="239"/>
      <c r="HE66" s="239"/>
      <c r="HF66" s="239"/>
      <c r="HG66" s="239"/>
      <c r="HH66" s="239"/>
      <c r="HI66" s="239"/>
      <c r="HJ66" s="239"/>
      <c r="HK66" s="239"/>
      <c r="HL66" s="239"/>
      <c r="HM66" s="239"/>
      <c r="HN66" s="239"/>
      <c r="HO66" s="239"/>
      <c r="HP66" s="239"/>
      <c r="HQ66" s="239"/>
      <c r="HR66" s="239"/>
      <c r="HS66" s="239"/>
      <c r="HT66" s="239"/>
      <c r="HU66" s="239"/>
      <c r="HV66" s="239"/>
      <c r="HW66" s="239"/>
      <c r="HX66" s="239"/>
      <c r="HY66" s="239"/>
      <c r="HZ66" s="239"/>
      <c r="IA66" s="239"/>
      <c r="IB66" s="239"/>
      <c r="IC66" s="239"/>
      <c r="ID66" s="239"/>
      <c r="IE66" s="239"/>
      <c r="IF66" s="239"/>
      <c r="IG66" s="239"/>
      <c r="IH66" s="239"/>
      <c r="II66" s="239"/>
      <c r="IJ66" s="239"/>
      <c r="IK66" s="239"/>
      <c r="IL66" s="239"/>
      <c r="IM66" s="239"/>
      <c r="IN66" s="239"/>
      <c r="IO66" s="239"/>
      <c r="IP66" s="239"/>
      <c r="IQ66" s="239"/>
      <c r="IR66" s="239"/>
      <c r="IS66" s="239"/>
      <c r="IT66" s="239"/>
      <c r="IU66" s="239"/>
      <c r="IV66" s="239"/>
      <c r="IW66" s="239"/>
    </row>
    <row r="67" spans="1:257" s="311" customFormat="1" ht="77.25" customHeight="1" x14ac:dyDescent="0.25">
      <c r="A67" s="287" t="s">
        <v>228</v>
      </c>
      <c r="B67" s="288" t="s">
        <v>236</v>
      </c>
      <c r="C67" s="289" t="s">
        <v>285</v>
      </c>
      <c r="D67" s="289">
        <v>137</v>
      </c>
      <c r="E67" s="290" t="s">
        <v>483</v>
      </c>
      <c r="F67" s="290" t="s">
        <v>239</v>
      </c>
      <c r="G67" s="289">
        <v>610</v>
      </c>
      <c r="H67" s="165">
        <v>8425.25</v>
      </c>
      <c r="I67" s="165"/>
      <c r="J67" s="274">
        <v>10333.700000000001</v>
      </c>
      <c r="K67" s="165">
        <v>11334.7</v>
      </c>
      <c r="L67" s="165">
        <v>11334.7</v>
      </c>
      <c r="M67" s="165">
        <v>11334.7</v>
      </c>
      <c r="N67" s="165">
        <f t="shared" si="0"/>
        <v>52763.05</v>
      </c>
      <c r="O67" s="441" t="s">
        <v>500</v>
      </c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S67" s="221"/>
      <c r="AT67" s="221"/>
      <c r="AU67" s="221"/>
      <c r="AV67" s="221"/>
      <c r="AW67" s="221"/>
      <c r="AX67" s="221"/>
      <c r="AY67" s="221"/>
      <c r="AZ67" s="221"/>
      <c r="BA67" s="221"/>
      <c r="BB67" s="221"/>
      <c r="BC67" s="221"/>
      <c r="BD67" s="221"/>
      <c r="BE67" s="221"/>
      <c r="BF67" s="221"/>
      <c r="BG67" s="221"/>
      <c r="BH67" s="221"/>
      <c r="BI67" s="221"/>
      <c r="BJ67" s="221"/>
      <c r="BK67" s="221"/>
      <c r="BL67" s="221"/>
      <c r="BM67" s="221"/>
      <c r="BN67" s="221"/>
      <c r="BO67" s="221"/>
      <c r="BP67" s="221"/>
      <c r="BQ67" s="221"/>
      <c r="BR67" s="221"/>
      <c r="BS67" s="239"/>
      <c r="BT67" s="239"/>
      <c r="BU67" s="239"/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  <c r="EO67" s="239"/>
      <c r="EP67" s="239"/>
      <c r="EQ67" s="239"/>
      <c r="ER67" s="239"/>
      <c r="ES67" s="239"/>
      <c r="ET67" s="239"/>
      <c r="EU67" s="239"/>
      <c r="EV67" s="239"/>
      <c r="EW67" s="239"/>
      <c r="EX67" s="239"/>
      <c r="EY67" s="239"/>
      <c r="EZ67" s="239"/>
      <c r="FA67" s="239"/>
      <c r="FB67" s="239"/>
      <c r="FC67" s="239"/>
      <c r="FD67" s="239"/>
      <c r="FE67" s="239"/>
      <c r="FF67" s="239"/>
      <c r="FG67" s="239"/>
      <c r="FH67" s="239"/>
      <c r="FI67" s="239"/>
      <c r="FJ67" s="239"/>
      <c r="FK67" s="239"/>
      <c r="FL67" s="239"/>
      <c r="FM67" s="239"/>
      <c r="FN67" s="239"/>
      <c r="FO67" s="239"/>
      <c r="FP67" s="239"/>
      <c r="FQ67" s="239"/>
      <c r="FR67" s="239"/>
      <c r="FS67" s="239"/>
      <c r="FT67" s="239"/>
      <c r="FU67" s="239"/>
      <c r="FV67" s="239"/>
      <c r="FW67" s="239"/>
      <c r="FX67" s="239"/>
      <c r="FY67" s="239"/>
      <c r="FZ67" s="239"/>
      <c r="GA67" s="239"/>
      <c r="GB67" s="239"/>
      <c r="GC67" s="239"/>
      <c r="GD67" s="239"/>
      <c r="GE67" s="239"/>
      <c r="GF67" s="239"/>
      <c r="GG67" s="239"/>
      <c r="GH67" s="239"/>
      <c r="GI67" s="239"/>
      <c r="GJ67" s="239"/>
      <c r="GK67" s="239"/>
      <c r="GL67" s="239"/>
      <c r="GM67" s="239"/>
      <c r="GN67" s="239"/>
      <c r="GO67" s="239"/>
      <c r="GP67" s="239"/>
      <c r="GQ67" s="239"/>
      <c r="GR67" s="239"/>
      <c r="GS67" s="239"/>
      <c r="GT67" s="239"/>
      <c r="GU67" s="239"/>
      <c r="GV67" s="239"/>
      <c r="GW67" s="239"/>
      <c r="GX67" s="239"/>
      <c r="GY67" s="239"/>
      <c r="GZ67" s="239"/>
      <c r="HA67" s="239"/>
      <c r="HB67" s="239"/>
      <c r="HC67" s="239"/>
      <c r="HD67" s="239"/>
      <c r="HE67" s="239"/>
      <c r="HF67" s="239"/>
      <c r="HG67" s="239"/>
      <c r="HH67" s="239"/>
      <c r="HI67" s="239"/>
      <c r="HJ67" s="239"/>
      <c r="HK67" s="239"/>
      <c r="HL67" s="239"/>
      <c r="HM67" s="239"/>
      <c r="HN67" s="239"/>
      <c r="HO67" s="239"/>
      <c r="HP67" s="239"/>
      <c r="HQ67" s="239"/>
      <c r="HR67" s="239"/>
      <c r="HS67" s="239"/>
      <c r="HT67" s="239"/>
      <c r="HU67" s="239"/>
      <c r="HV67" s="239"/>
      <c r="HW67" s="239"/>
      <c r="HX67" s="239"/>
      <c r="HY67" s="239"/>
      <c r="HZ67" s="239"/>
      <c r="IA67" s="239"/>
      <c r="IB67" s="239"/>
      <c r="IC67" s="239"/>
      <c r="ID67" s="239"/>
      <c r="IE67" s="239"/>
      <c r="IF67" s="239"/>
      <c r="IG67" s="239"/>
      <c r="IH67" s="239"/>
      <c r="II67" s="239"/>
      <c r="IJ67" s="239"/>
      <c r="IK67" s="239"/>
      <c r="IL67" s="239"/>
      <c r="IM67" s="239"/>
      <c r="IN67" s="239"/>
      <c r="IO67" s="239"/>
      <c r="IP67" s="239"/>
      <c r="IQ67" s="239"/>
      <c r="IR67" s="239"/>
      <c r="IS67" s="239"/>
      <c r="IT67" s="239"/>
      <c r="IU67" s="239"/>
      <c r="IV67" s="239"/>
      <c r="IW67" s="239"/>
    </row>
    <row r="68" spans="1:257" s="311" customFormat="1" ht="77.25" customHeight="1" x14ac:dyDescent="0.25">
      <c r="A68" s="287" t="s">
        <v>49</v>
      </c>
      <c r="B68" s="288" t="s">
        <v>458</v>
      </c>
      <c r="C68" s="289" t="s">
        <v>285</v>
      </c>
      <c r="D68" s="289">
        <v>137</v>
      </c>
      <c r="E68" s="290" t="s">
        <v>357</v>
      </c>
      <c r="F68" s="290" t="s">
        <v>447</v>
      </c>
      <c r="G68" s="289">
        <v>610</v>
      </c>
      <c r="H68" s="165">
        <v>125</v>
      </c>
      <c r="I68" s="165"/>
      <c r="J68" s="274">
        <v>0</v>
      </c>
      <c r="K68" s="165">
        <v>0</v>
      </c>
      <c r="L68" s="165">
        <v>0</v>
      </c>
      <c r="M68" s="165">
        <v>0</v>
      </c>
      <c r="N68" s="165">
        <f t="shared" si="0"/>
        <v>125</v>
      </c>
      <c r="O68" s="425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221"/>
      <c r="BO68" s="221"/>
      <c r="BP68" s="221"/>
      <c r="BQ68" s="221"/>
      <c r="BR68" s="221"/>
      <c r="BS68" s="239"/>
      <c r="BT68" s="239"/>
      <c r="BU68" s="239"/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39"/>
      <c r="EI68" s="239"/>
      <c r="EJ68" s="239"/>
      <c r="EK68" s="239"/>
      <c r="EL68" s="239"/>
      <c r="EM68" s="239"/>
      <c r="EN68" s="239"/>
      <c r="EO68" s="239"/>
      <c r="EP68" s="239"/>
      <c r="EQ68" s="239"/>
      <c r="ER68" s="239"/>
      <c r="ES68" s="239"/>
      <c r="ET68" s="239"/>
      <c r="EU68" s="239"/>
      <c r="EV68" s="239"/>
      <c r="EW68" s="239"/>
      <c r="EX68" s="239"/>
      <c r="EY68" s="239"/>
      <c r="EZ68" s="239"/>
      <c r="FA68" s="239"/>
      <c r="FB68" s="239"/>
      <c r="FC68" s="239"/>
      <c r="FD68" s="239"/>
      <c r="FE68" s="239"/>
      <c r="FF68" s="239"/>
      <c r="FG68" s="239"/>
      <c r="FH68" s="239"/>
      <c r="FI68" s="239"/>
      <c r="FJ68" s="239"/>
      <c r="FK68" s="239"/>
      <c r="FL68" s="239"/>
      <c r="FM68" s="239"/>
      <c r="FN68" s="239"/>
      <c r="FO68" s="239"/>
      <c r="FP68" s="239"/>
      <c r="FQ68" s="239"/>
      <c r="FR68" s="239"/>
      <c r="FS68" s="239"/>
      <c r="FT68" s="239"/>
      <c r="FU68" s="239"/>
      <c r="FV68" s="239"/>
      <c r="FW68" s="239"/>
      <c r="FX68" s="239"/>
      <c r="FY68" s="239"/>
      <c r="FZ68" s="239"/>
      <c r="GA68" s="239"/>
      <c r="GB68" s="239"/>
      <c r="GC68" s="239"/>
      <c r="GD68" s="239"/>
      <c r="GE68" s="239"/>
      <c r="GF68" s="239"/>
      <c r="GG68" s="239"/>
      <c r="GH68" s="239"/>
      <c r="GI68" s="239"/>
      <c r="GJ68" s="239"/>
      <c r="GK68" s="239"/>
      <c r="GL68" s="239"/>
      <c r="GM68" s="239"/>
      <c r="GN68" s="239"/>
      <c r="GO68" s="239"/>
      <c r="GP68" s="239"/>
      <c r="GQ68" s="239"/>
      <c r="GR68" s="239"/>
      <c r="GS68" s="239"/>
      <c r="GT68" s="239"/>
      <c r="GU68" s="239"/>
      <c r="GV68" s="239"/>
      <c r="GW68" s="239"/>
      <c r="GX68" s="239"/>
      <c r="GY68" s="239"/>
      <c r="GZ68" s="239"/>
      <c r="HA68" s="239"/>
      <c r="HB68" s="239"/>
      <c r="HC68" s="239"/>
      <c r="HD68" s="239"/>
      <c r="HE68" s="239"/>
      <c r="HF68" s="239"/>
      <c r="HG68" s="239"/>
      <c r="HH68" s="239"/>
      <c r="HI68" s="239"/>
      <c r="HJ68" s="239"/>
      <c r="HK68" s="239"/>
      <c r="HL68" s="239"/>
      <c r="HM68" s="239"/>
      <c r="HN68" s="239"/>
      <c r="HO68" s="239"/>
      <c r="HP68" s="239"/>
      <c r="HQ68" s="239"/>
      <c r="HR68" s="239"/>
      <c r="HS68" s="239"/>
      <c r="HT68" s="239"/>
      <c r="HU68" s="239"/>
      <c r="HV68" s="239"/>
      <c r="HW68" s="239"/>
      <c r="HX68" s="239"/>
      <c r="HY68" s="239"/>
      <c r="HZ68" s="239"/>
      <c r="IA68" s="239"/>
      <c r="IB68" s="239"/>
      <c r="IC68" s="239"/>
      <c r="ID68" s="239"/>
      <c r="IE68" s="239"/>
      <c r="IF68" s="239"/>
      <c r="IG68" s="239"/>
      <c r="IH68" s="239"/>
      <c r="II68" s="239"/>
      <c r="IJ68" s="239"/>
      <c r="IK68" s="239"/>
      <c r="IL68" s="239"/>
      <c r="IM68" s="239"/>
      <c r="IN68" s="239"/>
      <c r="IO68" s="239"/>
      <c r="IP68" s="239"/>
      <c r="IQ68" s="239"/>
      <c r="IR68" s="239"/>
      <c r="IS68" s="239"/>
      <c r="IT68" s="239"/>
      <c r="IU68" s="239"/>
      <c r="IV68" s="239"/>
      <c r="IW68" s="239"/>
    </row>
    <row r="69" spans="1:257" s="311" customFormat="1" ht="70.5" customHeight="1" x14ac:dyDescent="0.25">
      <c r="A69" s="287" t="s">
        <v>51</v>
      </c>
      <c r="B69" s="288" t="s">
        <v>358</v>
      </c>
      <c r="C69" s="289" t="s">
        <v>285</v>
      </c>
      <c r="D69" s="289">
        <v>137</v>
      </c>
      <c r="E69" s="290" t="s">
        <v>273</v>
      </c>
      <c r="F69" s="290" t="s">
        <v>242</v>
      </c>
      <c r="G69" s="289">
        <v>610</v>
      </c>
      <c r="H69" s="165">
        <v>214.6</v>
      </c>
      <c r="I69" s="165"/>
      <c r="J69" s="274">
        <v>328.9</v>
      </c>
      <c r="K69" s="165">
        <v>371.4</v>
      </c>
      <c r="L69" s="165">
        <v>371.4</v>
      </c>
      <c r="M69" s="165">
        <v>371.4</v>
      </c>
      <c r="N69" s="165">
        <f t="shared" si="0"/>
        <v>1657.6999999999998</v>
      </c>
      <c r="O69" s="425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221"/>
      <c r="BE69" s="221"/>
      <c r="BF69" s="221"/>
      <c r="BG69" s="221"/>
      <c r="BH69" s="221"/>
      <c r="BI69" s="221"/>
      <c r="BJ69" s="221"/>
      <c r="BK69" s="221"/>
      <c r="BL69" s="221"/>
      <c r="BM69" s="221"/>
      <c r="BN69" s="221"/>
      <c r="BO69" s="221"/>
      <c r="BP69" s="221"/>
      <c r="BQ69" s="221"/>
      <c r="BR69" s="221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39"/>
      <c r="EI69" s="239"/>
      <c r="EJ69" s="239"/>
      <c r="EK69" s="239"/>
      <c r="EL69" s="239"/>
      <c r="EM69" s="239"/>
      <c r="EN69" s="239"/>
      <c r="EO69" s="239"/>
      <c r="EP69" s="239"/>
      <c r="EQ69" s="239"/>
      <c r="ER69" s="239"/>
      <c r="ES69" s="239"/>
      <c r="ET69" s="239"/>
      <c r="EU69" s="239"/>
      <c r="EV69" s="239"/>
      <c r="EW69" s="239"/>
      <c r="EX69" s="239"/>
      <c r="EY69" s="239"/>
      <c r="EZ69" s="239"/>
      <c r="FA69" s="239"/>
      <c r="FB69" s="239"/>
      <c r="FC69" s="239"/>
      <c r="FD69" s="239"/>
      <c r="FE69" s="239"/>
      <c r="FF69" s="239"/>
      <c r="FG69" s="239"/>
      <c r="FH69" s="239"/>
      <c r="FI69" s="239"/>
      <c r="FJ69" s="239"/>
      <c r="FK69" s="239"/>
      <c r="FL69" s="239"/>
      <c r="FM69" s="239"/>
      <c r="FN69" s="239"/>
      <c r="FO69" s="239"/>
      <c r="FP69" s="239"/>
      <c r="FQ69" s="239"/>
      <c r="FR69" s="239"/>
      <c r="FS69" s="239"/>
      <c r="FT69" s="239"/>
      <c r="FU69" s="239"/>
      <c r="FV69" s="239"/>
      <c r="FW69" s="239"/>
      <c r="FX69" s="239"/>
      <c r="FY69" s="239"/>
      <c r="FZ69" s="239"/>
      <c r="GA69" s="239"/>
      <c r="GB69" s="239"/>
      <c r="GC69" s="239"/>
      <c r="GD69" s="239"/>
      <c r="GE69" s="239"/>
      <c r="GF69" s="239"/>
      <c r="GG69" s="239"/>
      <c r="GH69" s="239"/>
      <c r="GI69" s="239"/>
      <c r="GJ69" s="239"/>
      <c r="GK69" s="239"/>
      <c r="GL69" s="239"/>
      <c r="GM69" s="239"/>
      <c r="GN69" s="239"/>
      <c r="GO69" s="239"/>
      <c r="GP69" s="239"/>
      <c r="GQ69" s="239"/>
      <c r="GR69" s="239"/>
      <c r="GS69" s="239"/>
      <c r="GT69" s="239"/>
      <c r="GU69" s="239"/>
      <c r="GV69" s="239"/>
      <c r="GW69" s="239"/>
      <c r="GX69" s="239"/>
      <c r="GY69" s="239"/>
      <c r="GZ69" s="239"/>
      <c r="HA69" s="239"/>
      <c r="HB69" s="239"/>
      <c r="HC69" s="239"/>
      <c r="HD69" s="239"/>
      <c r="HE69" s="239"/>
      <c r="HF69" s="239"/>
      <c r="HG69" s="239"/>
      <c r="HH69" s="239"/>
      <c r="HI69" s="239"/>
      <c r="HJ69" s="239"/>
      <c r="HK69" s="239"/>
      <c r="HL69" s="239"/>
      <c r="HM69" s="239"/>
      <c r="HN69" s="239"/>
      <c r="HO69" s="239"/>
      <c r="HP69" s="239"/>
      <c r="HQ69" s="239"/>
      <c r="HR69" s="239"/>
      <c r="HS69" s="239"/>
      <c r="HT69" s="239"/>
      <c r="HU69" s="239"/>
      <c r="HV69" s="239"/>
      <c r="HW69" s="239"/>
      <c r="HX69" s="239"/>
      <c r="HY69" s="239"/>
      <c r="HZ69" s="239"/>
      <c r="IA69" s="239"/>
      <c r="IB69" s="239"/>
      <c r="IC69" s="239"/>
      <c r="ID69" s="239"/>
      <c r="IE69" s="239"/>
      <c r="IF69" s="239"/>
      <c r="IG69" s="239"/>
      <c r="IH69" s="239"/>
      <c r="II69" s="239"/>
      <c r="IJ69" s="239"/>
      <c r="IK69" s="239"/>
      <c r="IL69" s="239"/>
      <c r="IM69" s="239"/>
      <c r="IN69" s="239"/>
      <c r="IO69" s="239"/>
      <c r="IP69" s="239"/>
      <c r="IQ69" s="239"/>
      <c r="IR69" s="239"/>
      <c r="IS69" s="239"/>
      <c r="IT69" s="239"/>
      <c r="IU69" s="239"/>
      <c r="IV69" s="239"/>
      <c r="IW69" s="239"/>
    </row>
    <row r="70" spans="1:257" s="311" customFormat="1" ht="145.5" customHeight="1" x14ac:dyDescent="0.25">
      <c r="A70" s="287" t="s">
        <v>362</v>
      </c>
      <c r="B70" s="209" t="s">
        <v>468</v>
      </c>
      <c r="C70" s="289" t="s">
        <v>285</v>
      </c>
      <c r="D70" s="289">
        <v>137</v>
      </c>
      <c r="E70" s="290" t="s">
        <v>273</v>
      </c>
      <c r="F70" s="290" t="s">
        <v>449</v>
      </c>
      <c r="G70" s="289">
        <v>850</v>
      </c>
      <c r="H70" s="165">
        <v>8.8000000000000007</v>
      </c>
      <c r="I70" s="165"/>
      <c r="J70" s="274">
        <v>6.1</v>
      </c>
      <c r="K70" s="165">
        <v>0</v>
      </c>
      <c r="L70" s="165">
        <v>0</v>
      </c>
      <c r="M70" s="165">
        <v>0</v>
      </c>
      <c r="N70" s="165">
        <f>SUM(H70:M70)</f>
        <v>14.9</v>
      </c>
      <c r="O70" s="425"/>
      <c r="P70" s="30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39"/>
      <c r="EI70" s="239"/>
      <c r="EJ70" s="239"/>
      <c r="EK70" s="239"/>
      <c r="EL70" s="239"/>
      <c r="EM70" s="239"/>
      <c r="EN70" s="239"/>
      <c r="EO70" s="239"/>
      <c r="EP70" s="239"/>
      <c r="EQ70" s="239"/>
      <c r="ER70" s="239"/>
      <c r="ES70" s="239"/>
      <c r="ET70" s="239"/>
      <c r="EU70" s="239"/>
      <c r="EV70" s="239"/>
      <c r="EW70" s="239"/>
      <c r="EX70" s="239"/>
      <c r="EY70" s="239"/>
      <c r="EZ70" s="239"/>
      <c r="FA70" s="239"/>
      <c r="FB70" s="239"/>
      <c r="FC70" s="239"/>
      <c r="FD70" s="239"/>
      <c r="FE70" s="239"/>
      <c r="FF70" s="239"/>
      <c r="FG70" s="239"/>
      <c r="FH70" s="239"/>
      <c r="FI70" s="239"/>
      <c r="FJ70" s="239"/>
      <c r="FK70" s="239"/>
      <c r="FL70" s="239"/>
      <c r="FM70" s="239"/>
      <c r="FN70" s="239"/>
      <c r="FO70" s="239"/>
      <c r="FP70" s="239"/>
      <c r="FQ70" s="239"/>
      <c r="FR70" s="239"/>
      <c r="FS70" s="239"/>
      <c r="FT70" s="239"/>
      <c r="FU70" s="239"/>
      <c r="FV70" s="239"/>
      <c r="FW70" s="239"/>
      <c r="FX70" s="239"/>
      <c r="FY70" s="239"/>
      <c r="FZ70" s="239"/>
      <c r="GA70" s="239"/>
      <c r="GB70" s="239"/>
      <c r="GC70" s="239"/>
      <c r="GD70" s="239"/>
      <c r="GE70" s="239"/>
      <c r="GF70" s="239"/>
      <c r="GG70" s="239"/>
      <c r="GH70" s="239"/>
      <c r="GI70" s="239"/>
      <c r="GJ70" s="239"/>
      <c r="GK70" s="239"/>
      <c r="GL70" s="239"/>
      <c r="GM70" s="239"/>
      <c r="GN70" s="239"/>
      <c r="GO70" s="239"/>
      <c r="GP70" s="239"/>
      <c r="GQ70" s="239"/>
      <c r="GR70" s="239"/>
      <c r="GS70" s="239"/>
      <c r="GT70" s="239"/>
      <c r="GU70" s="239"/>
      <c r="GV70" s="239"/>
      <c r="GW70" s="239"/>
      <c r="GX70" s="239"/>
      <c r="GY70" s="239"/>
      <c r="GZ70" s="239"/>
      <c r="HA70" s="239"/>
      <c r="HB70" s="239"/>
      <c r="HC70" s="239"/>
      <c r="HD70" s="239"/>
      <c r="HE70" s="239"/>
      <c r="HF70" s="239"/>
      <c r="HG70" s="239"/>
      <c r="HH70" s="239"/>
      <c r="HI70" s="239"/>
      <c r="HJ70" s="239"/>
      <c r="HK70" s="239"/>
      <c r="HL70" s="239"/>
      <c r="HM70" s="239"/>
      <c r="HN70" s="239"/>
      <c r="HO70" s="239"/>
      <c r="HP70" s="239"/>
      <c r="HQ70" s="239"/>
      <c r="HR70" s="239"/>
      <c r="HS70" s="239"/>
      <c r="HT70" s="239"/>
      <c r="HU70" s="239"/>
      <c r="HV70" s="239"/>
      <c r="HW70" s="239"/>
      <c r="HX70" s="239"/>
      <c r="HY70" s="239"/>
      <c r="HZ70" s="239"/>
      <c r="IA70" s="239"/>
      <c r="IB70" s="239"/>
      <c r="IC70" s="239"/>
      <c r="ID70" s="239"/>
      <c r="IE70" s="239"/>
      <c r="IF70" s="239"/>
      <c r="IG70" s="239"/>
      <c r="IH70" s="239"/>
      <c r="II70" s="239"/>
      <c r="IJ70" s="239"/>
      <c r="IK70" s="239"/>
      <c r="IL70" s="239"/>
      <c r="IM70" s="239"/>
      <c r="IN70" s="239"/>
      <c r="IO70" s="239"/>
      <c r="IP70" s="239"/>
      <c r="IQ70" s="239"/>
      <c r="IR70" s="239"/>
      <c r="IS70" s="239"/>
      <c r="IT70" s="239"/>
      <c r="IU70" s="239"/>
      <c r="IV70" s="239"/>
      <c r="IW70" s="239"/>
    </row>
    <row r="71" spans="1:257" s="311" customFormat="1" ht="100.5" customHeight="1" x14ac:dyDescent="0.25">
      <c r="A71" s="287" t="s">
        <v>464</v>
      </c>
      <c r="B71" s="209" t="s">
        <v>469</v>
      </c>
      <c r="C71" s="289" t="s">
        <v>285</v>
      </c>
      <c r="D71" s="289">
        <v>137</v>
      </c>
      <c r="E71" s="290" t="s">
        <v>273</v>
      </c>
      <c r="F71" s="290" t="s">
        <v>450</v>
      </c>
      <c r="G71" s="289">
        <v>610</v>
      </c>
      <c r="H71" s="165">
        <v>141.69999999999999</v>
      </c>
      <c r="I71" s="165"/>
      <c r="J71" s="274">
        <v>0</v>
      </c>
      <c r="K71" s="165">
        <v>0</v>
      </c>
      <c r="L71" s="165">
        <v>0</v>
      </c>
      <c r="M71" s="165">
        <v>0</v>
      </c>
      <c r="N71" s="165">
        <f>SUM(H71:M71)</f>
        <v>141.69999999999999</v>
      </c>
      <c r="O71" s="425"/>
      <c r="P71" s="30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39"/>
      <c r="EM71" s="239"/>
      <c r="EN71" s="239"/>
      <c r="EO71" s="239"/>
      <c r="EP71" s="239"/>
      <c r="EQ71" s="239"/>
      <c r="ER71" s="239"/>
      <c r="ES71" s="239"/>
      <c r="ET71" s="239"/>
      <c r="EU71" s="239"/>
      <c r="EV71" s="239"/>
      <c r="EW71" s="239"/>
      <c r="EX71" s="239"/>
      <c r="EY71" s="239"/>
      <c r="EZ71" s="239"/>
      <c r="FA71" s="239"/>
      <c r="FB71" s="239"/>
      <c r="FC71" s="239"/>
      <c r="FD71" s="239"/>
      <c r="FE71" s="239"/>
      <c r="FF71" s="239"/>
      <c r="FG71" s="239"/>
      <c r="FH71" s="239"/>
      <c r="FI71" s="239"/>
      <c r="FJ71" s="239"/>
      <c r="FK71" s="239"/>
      <c r="FL71" s="239"/>
      <c r="FM71" s="239"/>
      <c r="FN71" s="239"/>
      <c r="FO71" s="239"/>
      <c r="FP71" s="239"/>
      <c r="FQ71" s="239"/>
      <c r="FR71" s="239"/>
      <c r="FS71" s="239"/>
      <c r="FT71" s="239"/>
      <c r="FU71" s="239"/>
      <c r="FV71" s="239"/>
      <c r="FW71" s="239"/>
      <c r="FX71" s="239"/>
      <c r="FY71" s="239"/>
      <c r="FZ71" s="239"/>
      <c r="GA71" s="239"/>
      <c r="GB71" s="239"/>
      <c r="GC71" s="239"/>
      <c r="GD71" s="239"/>
      <c r="GE71" s="239"/>
      <c r="GF71" s="239"/>
      <c r="GG71" s="239"/>
      <c r="GH71" s="239"/>
      <c r="GI71" s="239"/>
      <c r="GJ71" s="239"/>
      <c r="GK71" s="239"/>
      <c r="GL71" s="239"/>
      <c r="GM71" s="239"/>
      <c r="GN71" s="239"/>
      <c r="GO71" s="239"/>
      <c r="GP71" s="239"/>
      <c r="GQ71" s="239"/>
      <c r="GR71" s="239"/>
      <c r="GS71" s="239"/>
      <c r="GT71" s="239"/>
      <c r="GU71" s="239"/>
      <c r="GV71" s="239"/>
      <c r="GW71" s="239"/>
      <c r="GX71" s="239"/>
      <c r="GY71" s="239"/>
      <c r="GZ71" s="239"/>
      <c r="HA71" s="239"/>
      <c r="HB71" s="239"/>
      <c r="HC71" s="239"/>
      <c r="HD71" s="239"/>
      <c r="HE71" s="239"/>
      <c r="HF71" s="239"/>
      <c r="HG71" s="239"/>
      <c r="HH71" s="239"/>
      <c r="HI71" s="239"/>
      <c r="HJ71" s="239"/>
      <c r="HK71" s="239"/>
      <c r="HL71" s="239"/>
      <c r="HM71" s="239"/>
      <c r="HN71" s="239"/>
      <c r="HO71" s="239"/>
      <c r="HP71" s="239"/>
      <c r="HQ71" s="239"/>
      <c r="HR71" s="239"/>
      <c r="HS71" s="239"/>
      <c r="HT71" s="239"/>
      <c r="HU71" s="239"/>
      <c r="HV71" s="239"/>
      <c r="HW71" s="239"/>
      <c r="HX71" s="239"/>
      <c r="HY71" s="239"/>
      <c r="HZ71" s="239"/>
      <c r="IA71" s="239"/>
      <c r="IB71" s="239"/>
      <c r="IC71" s="239"/>
      <c r="ID71" s="239"/>
      <c r="IE71" s="239"/>
      <c r="IF71" s="239"/>
      <c r="IG71" s="239"/>
      <c r="IH71" s="239"/>
      <c r="II71" s="239"/>
      <c r="IJ71" s="239"/>
      <c r="IK71" s="239"/>
      <c r="IL71" s="239"/>
      <c r="IM71" s="239"/>
      <c r="IN71" s="239"/>
      <c r="IO71" s="239"/>
      <c r="IP71" s="239"/>
      <c r="IQ71" s="239"/>
      <c r="IR71" s="239"/>
      <c r="IS71" s="239"/>
      <c r="IT71" s="239"/>
      <c r="IU71" s="239"/>
      <c r="IV71" s="239"/>
      <c r="IW71" s="239"/>
    </row>
    <row r="72" spans="1:257" s="311" customFormat="1" ht="100.5" customHeight="1" x14ac:dyDescent="0.25">
      <c r="A72" s="287" t="s">
        <v>465</v>
      </c>
      <c r="B72" s="209" t="s">
        <v>470</v>
      </c>
      <c r="C72" s="289" t="s">
        <v>285</v>
      </c>
      <c r="D72" s="289">
        <v>137</v>
      </c>
      <c r="E72" s="290" t="s">
        <v>273</v>
      </c>
      <c r="F72" s="290" t="s">
        <v>450</v>
      </c>
      <c r="G72" s="289">
        <v>610</v>
      </c>
      <c r="H72" s="165">
        <v>14</v>
      </c>
      <c r="I72" s="165"/>
      <c r="J72" s="274">
        <v>0</v>
      </c>
      <c r="K72" s="165">
        <v>0</v>
      </c>
      <c r="L72" s="165">
        <v>0</v>
      </c>
      <c r="M72" s="165">
        <v>0</v>
      </c>
      <c r="N72" s="165">
        <f>SUM(H72:M72)</f>
        <v>14</v>
      </c>
      <c r="O72" s="426"/>
      <c r="P72" s="30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39"/>
      <c r="AP72" s="239"/>
      <c r="AQ72" s="239"/>
      <c r="AR72" s="239"/>
      <c r="AS72" s="239"/>
      <c r="AT72" s="239"/>
      <c r="AU72" s="239"/>
      <c r="AV72" s="239"/>
      <c r="AW72" s="239"/>
      <c r="AX72" s="239"/>
      <c r="AY72" s="239"/>
      <c r="AZ72" s="239"/>
      <c r="BA72" s="239"/>
      <c r="BB72" s="239"/>
      <c r="BC72" s="239"/>
      <c r="BD72" s="239"/>
      <c r="BE72" s="239"/>
      <c r="BF72" s="239"/>
      <c r="BG72" s="239"/>
      <c r="BH72" s="239"/>
      <c r="BI72" s="239"/>
      <c r="BJ72" s="239"/>
      <c r="BK72" s="239"/>
      <c r="BL72" s="239"/>
      <c r="BM72" s="239"/>
      <c r="BN72" s="239"/>
      <c r="BO72" s="239"/>
      <c r="BP72" s="239"/>
      <c r="BQ72" s="239"/>
      <c r="BR72" s="239"/>
      <c r="BS72" s="239"/>
      <c r="BT72" s="239"/>
      <c r="BU72" s="239"/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39"/>
      <c r="EI72" s="239"/>
      <c r="EJ72" s="239"/>
      <c r="EK72" s="239"/>
      <c r="EL72" s="239"/>
      <c r="EM72" s="239"/>
      <c r="EN72" s="239"/>
      <c r="EO72" s="239"/>
      <c r="EP72" s="239"/>
      <c r="EQ72" s="239"/>
      <c r="ER72" s="239"/>
      <c r="ES72" s="239"/>
      <c r="ET72" s="239"/>
      <c r="EU72" s="239"/>
      <c r="EV72" s="239"/>
      <c r="EW72" s="239"/>
      <c r="EX72" s="239"/>
      <c r="EY72" s="239"/>
      <c r="EZ72" s="239"/>
      <c r="FA72" s="239"/>
      <c r="FB72" s="239"/>
      <c r="FC72" s="239"/>
      <c r="FD72" s="239"/>
      <c r="FE72" s="239"/>
      <c r="FF72" s="239"/>
      <c r="FG72" s="239"/>
      <c r="FH72" s="239"/>
      <c r="FI72" s="239"/>
      <c r="FJ72" s="239"/>
      <c r="FK72" s="239"/>
      <c r="FL72" s="239"/>
      <c r="FM72" s="239"/>
      <c r="FN72" s="239"/>
      <c r="FO72" s="239"/>
      <c r="FP72" s="239"/>
      <c r="FQ72" s="239"/>
      <c r="FR72" s="239"/>
      <c r="FS72" s="239"/>
      <c r="FT72" s="239"/>
      <c r="FU72" s="239"/>
      <c r="FV72" s="239"/>
      <c r="FW72" s="239"/>
      <c r="FX72" s="239"/>
      <c r="FY72" s="239"/>
      <c r="FZ72" s="239"/>
      <c r="GA72" s="239"/>
      <c r="GB72" s="239"/>
      <c r="GC72" s="239"/>
      <c r="GD72" s="239"/>
      <c r="GE72" s="239"/>
      <c r="GF72" s="239"/>
      <c r="GG72" s="239"/>
      <c r="GH72" s="239"/>
      <c r="GI72" s="239"/>
      <c r="GJ72" s="239"/>
      <c r="GK72" s="239"/>
      <c r="GL72" s="239"/>
      <c r="GM72" s="239"/>
      <c r="GN72" s="239"/>
      <c r="GO72" s="239"/>
      <c r="GP72" s="239"/>
      <c r="GQ72" s="239"/>
      <c r="GR72" s="239"/>
      <c r="GS72" s="239"/>
      <c r="GT72" s="239"/>
      <c r="GU72" s="239"/>
      <c r="GV72" s="239"/>
      <c r="GW72" s="239"/>
      <c r="GX72" s="239"/>
      <c r="GY72" s="239"/>
      <c r="GZ72" s="239"/>
      <c r="HA72" s="239"/>
      <c r="HB72" s="239"/>
      <c r="HC72" s="239"/>
      <c r="HD72" s="239"/>
      <c r="HE72" s="239"/>
      <c r="HF72" s="239"/>
      <c r="HG72" s="239"/>
      <c r="HH72" s="239"/>
      <c r="HI72" s="239"/>
      <c r="HJ72" s="239"/>
      <c r="HK72" s="239"/>
      <c r="HL72" s="239"/>
      <c r="HM72" s="239"/>
      <c r="HN72" s="239"/>
      <c r="HO72" s="239"/>
      <c r="HP72" s="239"/>
      <c r="HQ72" s="239"/>
      <c r="HR72" s="239"/>
      <c r="HS72" s="239"/>
      <c r="HT72" s="239"/>
      <c r="HU72" s="239"/>
      <c r="HV72" s="239"/>
      <c r="HW72" s="239"/>
      <c r="HX72" s="239"/>
      <c r="HY72" s="239"/>
      <c r="HZ72" s="239"/>
      <c r="IA72" s="239"/>
      <c r="IB72" s="239"/>
      <c r="IC72" s="239"/>
      <c r="ID72" s="239"/>
      <c r="IE72" s="239"/>
      <c r="IF72" s="239"/>
      <c r="IG72" s="239"/>
      <c r="IH72" s="239"/>
      <c r="II72" s="239"/>
      <c r="IJ72" s="239"/>
      <c r="IK72" s="239"/>
      <c r="IL72" s="239"/>
      <c r="IM72" s="239"/>
      <c r="IN72" s="239"/>
      <c r="IO72" s="239"/>
      <c r="IP72" s="239"/>
      <c r="IQ72" s="239"/>
      <c r="IR72" s="239"/>
      <c r="IS72" s="239"/>
      <c r="IT72" s="239"/>
      <c r="IU72" s="239"/>
      <c r="IV72" s="239"/>
      <c r="IW72" s="239"/>
    </row>
    <row r="73" spans="1:257" s="311" customFormat="1" ht="73.5" customHeight="1" x14ac:dyDescent="0.25">
      <c r="A73" s="287" t="s">
        <v>466</v>
      </c>
      <c r="B73" s="209" t="s">
        <v>359</v>
      </c>
      <c r="C73" s="289" t="s">
        <v>285</v>
      </c>
      <c r="D73" s="289">
        <v>137</v>
      </c>
      <c r="E73" s="290" t="s">
        <v>273</v>
      </c>
      <c r="F73" s="290" t="s">
        <v>360</v>
      </c>
      <c r="G73" s="289">
        <v>610</v>
      </c>
      <c r="H73" s="165">
        <v>872.9</v>
      </c>
      <c r="I73" s="165"/>
      <c r="J73" s="274">
        <v>1201.5</v>
      </c>
      <c r="K73" s="165">
        <v>1726</v>
      </c>
      <c r="L73" s="165">
        <v>1726</v>
      </c>
      <c r="M73" s="165">
        <v>1726</v>
      </c>
      <c r="N73" s="165">
        <f t="shared" si="0"/>
        <v>7252.4</v>
      </c>
      <c r="O73" s="289" t="s">
        <v>361</v>
      </c>
      <c r="P73" s="30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39"/>
      <c r="AP73" s="239"/>
      <c r="AQ73" s="239"/>
      <c r="AR73" s="239"/>
      <c r="AS73" s="239"/>
      <c r="AT73" s="239"/>
      <c r="AU73" s="239"/>
      <c r="AV73" s="239"/>
      <c r="AW73" s="239"/>
      <c r="AX73" s="239"/>
      <c r="AY73" s="239"/>
      <c r="AZ73" s="239"/>
      <c r="BA73" s="239"/>
      <c r="BB73" s="239"/>
      <c r="BC73" s="239"/>
      <c r="BD73" s="239"/>
      <c r="BE73" s="239"/>
      <c r="BF73" s="239"/>
      <c r="BG73" s="239"/>
      <c r="BH73" s="239"/>
      <c r="BI73" s="239"/>
      <c r="BJ73" s="239"/>
      <c r="BK73" s="239"/>
      <c r="BL73" s="239"/>
      <c r="BM73" s="239"/>
      <c r="BN73" s="239"/>
      <c r="BO73" s="239"/>
      <c r="BP73" s="239"/>
      <c r="BQ73" s="239"/>
      <c r="BR73" s="239"/>
      <c r="BS73" s="239"/>
      <c r="BT73" s="239"/>
      <c r="BU73" s="239"/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9"/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239"/>
      <c r="FH73" s="239"/>
      <c r="FI73" s="239"/>
      <c r="FJ73" s="239"/>
      <c r="FK73" s="239"/>
      <c r="FL73" s="239"/>
      <c r="FM73" s="239"/>
      <c r="FN73" s="239"/>
      <c r="FO73" s="239"/>
      <c r="FP73" s="239"/>
      <c r="FQ73" s="239"/>
      <c r="FR73" s="239"/>
      <c r="FS73" s="239"/>
      <c r="FT73" s="239"/>
      <c r="FU73" s="239"/>
      <c r="FV73" s="239"/>
      <c r="FW73" s="239"/>
      <c r="FX73" s="239"/>
      <c r="FY73" s="239"/>
      <c r="FZ73" s="239"/>
      <c r="GA73" s="239"/>
      <c r="GB73" s="239"/>
      <c r="GC73" s="239"/>
      <c r="GD73" s="239"/>
      <c r="GE73" s="239"/>
      <c r="GF73" s="239"/>
      <c r="GG73" s="239"/>
      <c r="GH73" s="239"/>
      <c r="GI73" s="239"/>
      <c r="GJ73" s="239"/>
      <c r="GK73" s="239"/>
      <c r="GL73" s="239"/>
      <c r="GM73" s="239"/>
      <c r="GN73" s="239"/>
      <c r="GO73" s="239"/>
      <c r="GP73" s="239"/>
      <c r="GQ73" s="239"/>
      <c r="GR73" s="239"/>
      <c r="GS73" s="239"/>
      <c r="GT73" s="239"/>
      <c r="GU73" s="239"/>
      <c r="GV73" s="239"/>
      <c r="GW73" s="239"/>
      <c r="GX73" s="239"/>
      <c r="GY73" s="239"/>
      <c r="GZ73" s="239"/>
      <c r="HA73" s="239"/>
      <c r="HB73" s="239"/>
      <c r="HC73" s="239"/>
      <c r="HD73" s="239"/>
      <c r="HE73" s="239"/>
      <c r="HF73" s="239"/>
      <c r="HG73" s="239"/>
      <c r="HH73" s="239"/>
      <c r="HI73" s="239"/>
      <c r="HJ73" s="239"/>
      <c r="HK73" s="239"/>
      <c r="HL73" s="239"/>
      <c r="HM73" s="239"/>
      <c r="HN73" s="239"/>
      <c r="HO73" s="239"/>
      <c r="HP73" s="239"/>
      <c r="HQ73" s="239"/>
      <c r="HR73" s="239"/>
      <c r="HS73" s="239"/>
      <c r="HT73" s="239"/>
      <c r="HU73" s="239"/>
      <c r="HV73" s="239"/>
      <c r="HW73" s="239"/>
      <c r="HX73" s="239"/>
      <c r="HY73" s="239"/>
      <c r="HZ73" s="239"/>
      <c r="IA73" s="239"/>
      <c r="IB73" s="239"/>
      <c r="IC73" s="239"/>
      <c r="ID73" s="239"/>
      <c r="IE73" s="239"/>
      <c r="IF73" s="239"/>
      <c r="IG73" s="239"/>
      <c r="IH73" s="239"/>
      <c r="II73" s="239"/>
      <c r="IJ73" s="239"/>
      <c r="IK73" s="239"/>
      <c r="IL73" s="239"/>
      <c r="IM73" s="239"/>
      <c r="IN73" s="239"/>
      <c r="IO73" s="239"/>
      <c r="IP73" s="239"/>
      <c r="IQ73" s="239"/>
      <c r="IR73" s="239"/>
      <c r="IS73" s="239"/>
      <c r="IT73" s="239"/>
      <c r="IU73" s="239"/>
      <c r="IV73" s="239"/>
      <c r="IW73" s="239"/>
    </row>
    <row r="74" spans="1:257" s="311" customFormat="1" ht="100.5" customHeight="1" x14ac:dyDescent="0.25">
      <c r="A74" s="287" t="s">
        <v>467</v>
      </c>
      <c r="B74" s="209" t="s">
        <v>363</v>
      </c>
      <c r="C74" s="289" t="s">
        <v>285</v>
      </c>
      <c r="D74" s="289">
        <v>137</v>
      </c>
      <c r="E74" s="290" t="s">
        <v>273</v>
      </c>
      <c r="F74" s="290" t="s">
        <v>364</v>
      </c>
      <c r="G74" s="289">
        <v>610</v>
      </c>
      <c r="H74" s="165">
        <v>1050.4000000000001</v>
      </c>
      <c r="I74" s="165"/>
      <c r="J74" s="274">
        <v>200</v>
      </c>
      <c r="K74" s="165">
        <v>0</v>
      </c>
      <c r="L74" s="165">
        <v>0</v>
      </c>
      <c r="M74" s="165">
        <v>0</v>
      </c>
      <c r="N74" s="165">
        <f t="shared" si="0"/>
        <v>1250.4000000000001</v>
      </c>
      <c r="O74" s="289" t="s">
        <v>500</v>
      </c>
      <c r="P74" s="30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39"/>
      <c r="AP74" s="239"/>
      <c r="AQ74" s="239"/>
      <c r="AR74" s="239"/>
      <c r="AS74" s="239"/>
      <c r="AT74" s="239"/>
      <c r="AU74" s="239"/>
      <c r="AV74" s="239"/>
      <c r="AW74" s="239"/>
      <c r="AX74" s="239"/>
      <c r="AY74" s="239"/>
      <c r="AZ74" s="239"/>
      <c r="BA74" s="239"/>
      <c r="BB74" s="239"/>
      <c r="BC74" s="239"/>
      <c r="BD74" s="239"/>
      <c r="BE74" s="239"/>
      <c r="BF74" s="239"/>
      <c r="BG74" s="239"/>
      <c r="BH74" s="239"/>
      <c r="BI74" s="239"/>
      <c r="BJ74" s="239"/>
      <c r="BK74" s="239"/>
      <c r="BL74" s="239"/>
      <c r="BM74" s="239"/>
      <c r="BN74" s="239"/>
      <c r="BO74" s="239"/>
      <c r="BP74" s="239"/>
      <c r="BQ74" s="239"/>
      <c r="BR74" s="239"/>
      <c r="BS74" s="239"/>
      <c r="BT74" s="239"/>
      <c r="BU74" s="239"/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39"/>
      <c r="DT74" s="239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G74" s="239"/>
      <c r="EH74" s="239"/>
      <c r="EI74" s="239"/>
      <c r="EJ74" s="239"/>
      <c r="EK74" s="239"/>
      <c r="EL74" s="239"/>
      <c r="EM74" s="239"/>
      <c r="EN74" s="239"/>
      <c r="EO74" s="239"/>
      <c r="EP74" s="239"/>
      <c r="EQ74" s="239"/>
      <c r="ER74" s="239"/>
      <c r="ES74" s="239"/>
      <c r="ET74" s="239"/>
      <c r="EU74" s="239"/>
      <c r="EV74" s="239"/>
      <c r="EW74" s="239"/>
      <c r="EX74" s="239"/>
      <c r="EY74" s="239"/>
      <c r="EZ74" s="239"/>
      <c r="FA74" s="239"/>
      <c r="FB74" s="239"/>
      <c r="FC74" s="239"/>
      <c r="FD74" s="239"/>
      <c r="FE74" s="239"/>
      <c r="FF74" s="239"/>
      <c r="FG74" s="239"/>
      <c r="FH74" s="239"/>
      <c r="FI74" s="239"/>
      <c r="FJ74" s="239"/>
      <c r="FK74" s="239"/>
      <c r="FL74" s="239"/>
      <c r="FM74" s="239"/>
      <c r="FN74" s="239"/>
      <c r="FO74" s="239"/>
      <c r="FP74" s="239"/>
      <c r="FQ74" s="239"/>
      <c r="FR74" s="239"/>
      <c r="FS74" s="239"/>
      <c r="FT74" s="239"/>
      <c r="FU74" s="239"/>
      <c r="FV74" s="239"/>
      <c r="FW74" s="239"/>
      <c r="FX74" s="239"/>
      <c r="FY74" s="239"/>
      <c r="FZ74" s="239"/>
      <c r="GA74" s="239"/>
      <c r="GB74" s="239"/>
      <c r="GC74" s="239"/>
      <c r="GD74" s="239"/>
      <c r="GE74" s="239"/>
      <c r="GF74" s="239"/>
      <c r="GG74" s="239"/>
      <c r="GH74" s="239"/>
      <c r="GI74" s="239"/>
      <c r="GJ74" s="239"/>
      <c r="GK74" s="239"/>
      <c r="GL74" s="239"/>
      <c r="GM74" s="239"/>
      <c r="GN74" s="239"/>
      <c r="GO74" s="239"/>
      <c r="GP74" s="239"/>
      <c r="GQ74" s="239"/>
      <c r="GR74" s="239"/>
      <c r="GS74" s="239"/>
      <c r="GT74" s="239"/>
      <c r="GU74" s="239"/>
      <c r="GV74" s="239"/>
      <c r="GW74" s="239"/>
      <c r="GX74" s="239"/>
      <c r="GY74" s="239"/>
      <c r="GZ74" s="239"/>
      <c r="HA74" s="239"/>
      <c r="HB74" s="239"/>
      <c r="HC74" s="239"/>
      <c r="HD74" s="239"/>
      <c r="HE74" s="239"/>
      <c r="HF74" s="239"/>
      <c r="HG74" s="239"/>
      <c r="HH74" s="239"/>
      <c r="HI74" s="239"/>
      <c r="HJ74" s="239"/>
      <c r="HK74" s="239"/>
      <c r="HL74" s="239"/>
      <c r="HM74" s="239"/>
      <c r="HN74" s="239"/>
      <c r="HO74" s="239"/>
      <c r="HP74" s="239"/>
      <c r="HQ74" s="239"/>
      <c r="HR74" s="239"/>
      <c r="HS74" s="239"/>
      <c r="HT74" s="239"/>
      <c r="HU74" s="239"/>
      <c r="HV74" s="239"/>
      <c r="HW74" s="239"/>
      <c r="HX74" s="239"/>
      <c r="HY74" s="239"/>
      <c r="HZ74" s="239"/>
      <c r="IA74" s="239"/>
      <c r="IB74" s="239"/>
      <c r="IC74" s="239"/>
      <c r="ID74" s="239"/>
      <c r="IE74" s="239"/>
      <c r="IF74" s="239"/>
      <c r="IG74" s="239"/>
      <c r="IH74" s="239"/>
      <c r="II74" s="239"/>
      <c r="IJ74" s="239"/>
      <c r="IK74" s="239"/>
      <c r="IL74" s="239"/>
      <c r="IM74" s="239"/>
      <c r="IN74" s="239"/>
      <c r="IO74" s="239"/>
      <c r="IP74" s="239"/>
      <c r="IQ74" s="239"/>
      <c r="IR74" s="239"/>
      <c r="IS74" s="239"/>
      <c r="IT74" s="239"/>
      <c r="IU74" s="239"/>
      <c r="IV74" s="239"/>
      <c r="IW74" s="239"/>
    </row>
    <row r="75" spans="1:257" s="311" customFormat="1" x14ac:dyDescent="0.3">
      <c r="A75" s="194"/>
      <c r="B75" s="223"/>
      <c r="C75" s="196"/>
      <c r="D75" s="197"/>
      <c r="E75" s="197"/>
      <c r="F75" s="197"/>
      <c r="G75" s="197"/>
      <c r="H75" s="198"/>
      <c r="I75" s="198"/>
      <c r="J75" s="272"/>
      <c r="K75" s="198"/>
      <c r="L75" s="198"/>
      <c r="M75" s="198"/>
      <c r="N75" s="198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21"/>
      <c r="AL75" s="221"/>
      <c r="AM75" s="221"/>
      <c r="AN75" s="221"/>
      <c r="AO75" s="221"/>
      <c r="AP75" s="221"/>
      <c r="AQ75" s="221"/>
      <c r="AR75" s="221"/>
      <c r="AS75" s="221"/>
      <c r="AT75" s="221"/>
      <c r="AU75" s="221"/>
      <c r="AV75" s="221"/>
      <c r="AW75" s="221"/>
      <c r="AX75" s="221"/>
      <c r="AY75" s="221"/>
      <c r="AZ75" s="221"/>
      <c r="BA75" s="221"/>
      <c r="BB75" s="221"/>
      <c r="BC75" s="221"/>
      <c r="BD75" s="221"/>
      <c r="BE75" s="221"/>
      <c r="BF75" s="221"/>
      <c r="BG75" s="221"/>
      <c r="BH75" s="221"/>
      <c r="BI75" s="221"/>
      <c r="BJ75" s="221"/>
      <c r="BK75" s="221"/>
      <c r="BL75" s="221"/>
      <c r="BM75" s="221"/>
      <c r="BN75" s="221"/>
      <c r="BO75" s="221"/>
      <c r="BP75" s="221"/>
      <c r="BQ75" s="221"/>
      <c r="BR75" s="221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39"/>
      <c r="DI75" s="239"/>
      <c r="DJ75" s="239"/>
      <c r="DK75" s="239"/>
      <c r="DL75" s="239"/>
      <c r="DM75" s="239"/>
      <c r="DN75" s="239"/>
      <c r="DO75" s="239"/>
      <c r="DP75" s="239"/>
      <c r="DQ75" s="239"/>
      <c r="DR75" s="239"/>
      <c r="DS75" s="239"/>
      <c r="DT75" s="239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G75" s="239"/>
      <c r="EH75" s="239"/>
      <c r="EI75" s="239"/>
      <c r="EJ75" s="239"/>
      <c r="EK75" s="239"/>
      <c r="EL75" s="239"/>
      <c r="EM75" s="239"/>
      <c r="EN75" s="239"/>
      <c r="EO75" s="239"/>
      <c r="EP75" s="239"/>
      <c r="EQ75" s="239"/>
      <c r="ER75" s="239"/>
      <c r="ES75" s="239"/>
      <c r="ET75" s="239"/>
      <c r="EU75" s="239"/>
      <c r="EV75" s="239"/>
      <c r="EW75" s="239"/>
      <c r="EX75" s="239"/>
      <c r="EY75" s="239"/>
      <c r="EZ75" s="239"/>
      <c r="FA75" s="239"/>
      <c r="FB75" s="239"/>
      <c r="FC75" s="239"/>
      <c r="FD75" s="239"/>
      <c r="FE75" s="239"/>
      <c r="FF75" s="239"/>
      <c r="FG75" s="239"/>
      <c r="FH75" s="239"/>
      <c r="FI75" s="239"/>
      <c r="FJ75" s="239"/>
      <c r="FK75" s="239"/>
      <c r="FL75" s="239"/>
      <c r="FM75" s="239"/>
      <c r="FN75" s="239"/>
      <c r="FO75" s="239"/>
      <c r="FP75" s="239"/>
      <c r="FQ75" s="239"/>
      <c r="FR75" s="239"/>
      <c r="FS75" s="239"/>
      <c r="FT75" s="239"/>
      <c r="FU75" s="239"/>
      <c r="FV75" s="239"/>
      <c r="FW75" s="239"/>
      <c r="FX75" s="239"/>
      <c r="FY75" s="239"/>
      <c r="FZ75" s="239"/>
      <c r="GA75" s="239"/>
      <c r="GB75" s="239"/>
      <c r="GC75" s="239"/>
      <c r="GD75" s="239"/>
      <c r="GE75" s="239"/>
      <c r="GF75" s="239"/>
      <c r="GG75" s="239"/>
      <c r="GH75" s="239"/>
      <c r="GI75" s="239"/>
      <c r="GJ75" s="239"/>
      <c r="GK75" s="239"/>
      <c r="GL75" s="239"/>
      <c r="GM75" s="239"/>
      <c r="GN75" s="239"/>
      <c r="GO75" s="239"/>
      <c r="GP75" s="239"/>
      <c r="GQ75" s="239"/>
      <c r="GR75" s="239"/>
      <c r="GS75" s="239"/>
      <c r="GT75" s="239"/>
      <c r="GU75" s="239"/>
      <c r="GV75" s="239"/>
      <c r="GW75" s="239"/>
      <c r="GX75" s="239"/>
      <c r="GY75" s="239"/>
      <c r="GZ75" s="239"/>
      <c r="HA75" s="239"/>
      <c r="HB75" s="239"/>
      <c r="HC75" s="239"/>
      <c r="HD75" s="239"/>
      <c r="HE75" s="239"/>
      <c r="HF75" s="239"/>
      <c r="HG75" s="239"/>
      <c r="HH75" s="239"/>
      <c r="HI75" s="239"/>
      <c r="HJ75" s="239"/>
      <c r="HK75" s="239"/>
      <c r="HL75" s="239"/>
      <c r="HM75" s="239"/>
      <c r="HN75" s="239"/>
      <c r="HO75" s="239"/>
      <c r="HP75" s="239"/>
      <c r="HQ75" s="239"/>
      <c r="HR75" s="239"/>
      <c r="HS75" s="239"/>
      <c r="HT75" s="239"/>
      <c r="HU75" s="239"/>
      <c r="HV75" s="239"/>
      <c r="HW75" s="239"/>
      <c r="HX75" s="239"/>
      <c r="HY75" s="239"/>
      <c r="HZ75" s="239"/>
      <c r="IA75" s="239"/>
      <c r="IB75" s="239"/>
      <c r="IC75" s="239"/>
      <c r="ID75" s="239"/>
      <c r="IE75" s="239"/>
      <c r="IF75" s="239"/>
      <c r="IG75" s="239"/>
      <c r="IH75" s="239"/>
      <c r="II75" s="239"/>
      <c r="IJ75" s="239"/>
      <c r="IK75" s="239"/>
      <c r="IL75" s="239"/>
      <c r="IM75" s="239"/>
      <c r="IN75" s="239"/>
      <c r="IO75" s="239"/>
      <c r="IP75" s="239"/>
      <c r="IQ75" s="239"/>
      <c r="IR75" s="239"/>
      <c r="IS75" s="239"/>
      <c r="IT75" s="239"/>
      <c r="IU75" s="239"/>
      <c r="IV75" s="239"/>
      <c r="IW75" s="239"/>
    </row>
    <row r="76" spans="1:257" s="311" customFormat="1" x14ac:dyDescent="0.3">
      <c r="A76" s="194"/>
      <c r="B76" s="223"/>
      <c r="C76" s="196"/>
      <c r="D76" s="197"/>
      <c r="E76" s="197"/>
      <c r="F76" s="197"/>
      <c r="G76" s="197"/>
      <c r="H76" s="198"/>
      <c r="I76" s="198"/>
      <c r="J76" s="272"/>
      <c r="K76" s="198"/>
      <c r="L76" s="198"/>
      <c r="M76" s="198"/>
      <c r="N76" s="198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21"/>
      <c r="AL76" s="221"/>
      <c r="AM76" s="221"/>
      <c r="AN76" s="221"/>
      <c r="AO76" s="221"/>
      <c r="AP76" s="221"/>
      <c r="AQ76" s="221"/>
      <c r="AR76" s="221"/>
      <c r="AS76" s="221"/>
      <c r="AT76" s="221"/>
      <c r="AU76" s="221"/>
      <c r="AV76" s="221"/>
      <c r="AW76" s="221"/>
      <c r="AX76" s="221"/>
      <c r="AY76" s="221"/>
      <c r="AZ76" s="221"/>
      <c r="BA76" s="221"/>
      <c r="BB76" s="221"/>
      <c r="BC76" s="221"/>
      <c r="BD76" s="221"/>
      <c r="BE76" s="221"/>
      <c r="BF76" s="221"/>
      <c r="BG76" s="221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G76" s="239"/>
      <c r="EH76" s="239"/>
      <c r="EI76" s="239"/>
      <c r="EJ76" s="239"/>
      <c r="EK76" s="239"/>
      <c r="EL76" s="239"/>
      <c r="EM76" s="239"/>
      <c r="EN76" s="239"/>
      <c r="EO76" s="239"/>
      <c r="EP76" s="239"/>
      <c r="EQ76" s="239"/>
      <c r="ER76" s="239"/>
      <c r="ES76" s="239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39"/>
      <c r="FF76" s="239"/>
      <c r="FG76" s="239"/>
      <c r="FH76" s="239"/>
      <c r="FI76" s="239"/>
      <c r="FJ76" s="239"/>
      <c r="FK76" s="239"/>
      <c r="FL76" s="239"/>
      <c r="FM76" s="239"/>
      <c r="FN76" s="239"/>
      <c r="FO76" s="239"/>
      <c r="FP76" s="239"/>
      <c r="FQ76" s="239"/>
      <c r="FR76" s="239"/>
      <c r="FS76" s="239"/>
      <c r="FT76" s="239"/>
      <c r="FU76" s="239"/>
      <c r="FV76" s="239"/>
      <c r="FW76" s="239"/>
      <c r="FX76" s="239"/>
      <c r="FY76" s="239"/>
      <c r="FZ76" s="239"/>
      <c r="GA76" s="239"/>
      <c r="GB76" s="239"/>
      <c r="GC76" s="239"/>
      <c r="GD76" s="239"/>
      <c r="GE76" s="239"/>
      <c r="GF76" s="239"/>
      <c r="GG76" s="239"/>
      <c r="GH76" s="239"/>
      <c r="GI76" s="239"/>
      <c r="GJ76" s="239"/>
      <c r="GK76" s="239"/>
      <c r="GL76" s="239"/>
      <c r="GM76" s="239"/>
      <c r="GN76" s="239"/>
      <c r="GO76" s="239"/>
      <c r="GP76" s="239"/>
      <c r="GQ76" s="239"/>
      <c r="GR76" s="239"/>
      <c r="GS76" s="239"/>
      <c r="GT76" s="239"/>
      <c r="GU76" s="239"/>
      <c r="GV76" s="239"/>
      <c r="GW76" s="239"/>
      <c r="GX76" s="239"/>
      <c r="GY76" s="239"/>
      <c r="GZ76" s="239"/>
      <c r="HA76" s="239"/>
      <c r="HB76" s="239"/>
      <c r="HC76" s="239"/>
      <c r="HD76" s="239"/>
      <c r="HE76" s="239"/>
      <c r="HF76" s="239"/>
      <c r="HG76" s="239"/>
      <c r="HH76" s="239"/>
      <c r="HI76" s="239"/>
      <c r="HJ76" s="239"/>
      <c r="HK76" s="239"/>
      <c r="HL76" s="239"/>
      <c r="HM76" s="239"/>
      <c r="HN76" s="239"/>
      <c r="HO76" s="239"/>
      <c r="HP76" s="239"/>
      <c r="HQ76" s="239"/>
      <c r="HR76" s="239"/>
      <c r="HS76" s="239"/>
      <c r="HT76" s="239"/>
      <c r="HU76" s="239"/>
      <c r="HV76" s="239"/>
      <c r="HW76" s="239"/>
      <c r="HX76" s="239"/>
      <c r="HY76" s="239"/>
      <c r="HZ76" s="239"/>
      <c r="IA76" s="239"/>
      <c r="IB76" s="239"/>
      <c r="IC76" s="239"/>
      <c r="ID76" s="239"/>
      <c r="IE76" s="239"/>
      <c r="IF76" s="239"/>
      <c r="IG76" s="239"/>
      <c r="IH76" s="239"/>
      <c r="II76" s="239"/>
      <c r="IJ76" s="239"/>
      <c r="IK76" s="239"/>
      <c r="IL76" s="239"/>
      <c r="IM76" s="239"/>
      <c r="IN76" s="239"/>
      <c r="IO76" s="239"/>
      <c r="IP76" s="239"/>
      <c r="IQ76" s="239"/>
      <c r="IR76" s="239"/>
      <c r="IS76" s="239"/>
      <c r="IT76" s="239"/>
      <c r="IU76" s="239"/>
      <c r="IV76" s="239"/>
      <c r="IW76" s="239"/>
    </row>
    <row r="77" spans="1:257" s="311" customFormat="1" ht="64.5" customHeight="1" x14ac:dyDescent="0.25">
      <c r="A77" s="449" t="s">
        <v>53</v>
      </c>
      <c r="B77" s="449"/>
      <c r="C77" s="449"/>
      <c r="D77" s="449"/>
      <c r="E77" s="449"/>
      <c r="F77" s="449"/>
      <c r="G77" s="449"/>
      <c r="H77" s="449"/>
      <c r="I77" s="449"/>
      <c r="J77" s="449"/>
      <c r="K77" s="449"/>
      <c r="L77" s="449"/>
      <c r="M77" s="449"/>
      <c r="N77" s="449"/>
      <c r="O77" s="449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  <c r="BG77" s="221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39"/>
      <c r="BT77" s="239"/>
      <c r="BU77" s="239"/>
      <c r="BV77" s="239"/>
      <c r="BW77" s="239"/>
      <c r="BX77" s="239"/>
      <c r="BY77" s="239"/>
      <c r="BZ77" s="239"/>
      <c r="CA77" s="239"/>
      <c r="CB77" s="239"/>
      <c r="CC77" s="239"/>
      <c r="CD77" s="239"/>
      <c r="CE77" s="239"/>
      <c r="CF77" s="239"/>
      <c r="CG77" s="239"/>
      <c r="CH77" s="239"/>
      <c r="CI77" s="239"/>
      <c r="CJ77" s="239"/>
      <c r="CK77" s="239"/>
      <c r="CL77" s="239"/>
      <c r="CM77" s="239"/>
      <c r="CN77" s="239"/>
      <c r="CO77" s="239"/>
      <c r="CP77" s="239"/>
      <c r="CQ77" s="239"/>
      <c r="CR77" s="239"/>
      <c r="CS77" s="239"/>
      <c r="CT77" s="239"/>
      <c r="CU77" s="239"/>
      <c r="CV77" s="239"/>
      <c r="CW77" s="239"/>
      <c r="CX77" s="239"/>
      <c r="CY77" s="239"/>
      <c r="CZ77" s="239"/>
      <c r="DA77" s="239"/>
      <c r="DB77" s="239"/>
      <c r="DC77" s="239"/>
      <c r="DD77" s="239"/>
      <c r="DE77" s="239"/>
      <c r="DF77" s="239"/>
      <c r="DG77" s="239"/>
      <c r="DH77" s="239"/>
      <c r="DI77" s="239"/>
      <c r="DJ77" s="239"/>
      <c r="DK77" s="239"/>
      <c r="DL77" s="239"/>
      <c r="DM77" s="239"/>
      <c r="DN77" s="239"/>
      <c r="DO77" s="239"/>
      <c r="DP77" s="239"/>
      <c r="DQ77" s="239"/>
      <c r="DR77" s="239"/>
      <c r="DS77" s="239"/>
      <c r="DT77" s="239"/>
      <c r="DU77" s="239"/>
      <c r="DV77" s="239"/>
      <c r="DW77" s="239"/>
      <c r="DX77" s="239"/>
      <c r="DY77" s="239"/>
      <c r="DZ77" s="239"/>
      <c r="EA77" s="239"/>
      <c r="EB77" s="239"/>
      <c r="EC77" s="239"/>
      <c r="ED77" s="239"/>
      <c r="EE77" s="239"/>
      <c r="EF77" s="239"/>
      <c r="EG77" s="239"/>
      <c r="EH77" s="239"/>
      <c r="EI77" s="239"/>
      <c r="EJ77" s="239"/>
      <c r="EK77" s="239"/>
      <c r="EL77" s="239"/>
      <c r="EM77" s="239"/>
      <c r="EN77" s="239"/>
      <c r="EO77" s="239"/>
      <c r="EP77" s="239"/>
      <c r="EQ77" s="239"/>
      <c r="ER77" s="239"/>
      <c r="ES77" s="239"/>
      <c r="ET77" s="239"/>
      <c r="EU77" s="239"/>
      <c r="EV77" s="239"/>
      <c r="EW77" s="239"/>
      <c r="EX77" s="239"/>
      <c r="EY77" s="239"/>
      <c r="EZ77" s="239"/>
      <c r="FA77" s="239"/>
      <c r="FB77" s="239"/>
      <c r="FC77" s="239"/>
      <c r="FD77" s="239"/>
      <c r="FE77" s="239"/>
      <c r="FF77" s="239"/>
      <c r="FG77" s="239"/>
      <c r="FH77" s="239"/>
      <c r="FI77" s="239"/>
      <c r="FJ77" s="239"/>
      <c r="FK77" s="239"/>
      <c r="FL77" s="239"/>
      <c r="FM77" s="239"/>
      <c r="FN77" s="239"/>
      <c r="FO77" s="239"/>
      <c r="FP77" s="239"/>
      <c r="FQ77" s="239"/>
      <c r="FR77" s="239"/>
      <c r="FS77" s="239"/>
      <c r="FT77" s="239"/>
      <c r="FU77" s="239"/>
      <c r="FV77" s="239"/>
      <c r="FW77" s="239"/>
      <c r="FX77" s="239"/>
      <c r="FY77" s="239"/>
      <c r="FZ77" s="239"/>
      <c r="GA77" s="239"/>
      <c r="GB77" s="239"/>
      <c r="GC77" s="239"/>
      <c r="GD77" s="239"/>
      <c r="GE77" s="239"/>
      <c r="GF77" s="239"/>
      <c r="GG77" s="239"/>
      <c r="GH77" s="239"/>
      <c r="GI77" s="239"/>
      <c r="GJ77" s="239"/>
      <c r="GK77" s="239"/>
      <c r="GL77" s="239"/>
      <c r="GM77" s="239"/>
      <c r="GN77" s="239"/>
      <c r="GO77" s="239"/>
      <c r="GP77" s="239"/>
      <c r="GQ77" s="239"/>
      <c r="GR77" s="239"/>
      <c r="GS77" s="239"/>
      <c r="GT77" s="239"/>
      <c r="GU77" s="239"/>
      <c r="GV77" s="239"/>
      <c r="GW77" s="239"/>
      <c r="GX77" s="239"/>
      <c r="GY77" s="239"/>
      <c r="GZ77" s="239"/>
      <c r="HA77" s="239"/>
      <c r="HB77" s="239"/>
      <c r="HC77" s="239"/>
      <c r="HD77" s="239"/>
      <c r="HE77" s="239"/>
      <c r="HF77" s="239"/>
      <c r="HG77" s="239"/>
      <c r="HH77" s="239"/>
      <c r="HI77" s="239"/>
      <c r="HJ77" s="239"/>
      <c r="HK77" s="239"/>
      <c r="HL77" s="239"/>
      <c r="HM77" s="239"/>
      <c r="HN77" s="239"/>
      <c r="HO77" s="239"/>
      <c r="HP77" s="239"/>
      <c r="HQ77" s="239"/>
      <c r="HR77" s="239"/>
      <c r="HS77" s="239"/>
      <c r="HT77" s="239"/>
      <c r="HU77" s="239"/>
      <c r="HV77" s="239"/>
      <c r="HW77" s="239"/>
      <c r="HX77" s="239"/>
      <c r="HY77" s="239"/>
      <c r="HZ77" s="239"/>
      <c r="IA77" s="239"/>
      <c r="IB77" s="239"/>
      <c r="IC77" s="239"/>
      <c r="ID77" s="239"/>
      <c r="IE77" s="239"/>
      <c r="IF77" s="239"/>
      <c r="IG77" s="239"/>
      <c r="IH77" s="239"/>
      <c r="II77" s="239"/>
      <c r="IJ77" s="239"/>
      <c r="IK77" s="239"/>
      <c r="IL77" s="239"/>
      <c r="IM77" s="239"/>
      <c r="IN77" s="239"/>
      <c r="IO77" s="239"/>
      <c r="IP77" s="239"/>
      <c r="IQ77" s="239"/>
      <c r="IR77" s="239"/>
      <c r="IS77" s="239"/>
      <c r="IT77" s="239"/>
      <c r="IU77" s="239"/>
      <c r="IV77" s="239"/>
      <c r="IW77" s="239"/>
    </row>
    <row r="78" spans="1:257" s="311" customFormat="1" ht="58.5" customHeight="1" x14ac:dyDescent="0.25">
      <c r="A78" s="452" t="s">
        <v>54</v>
      </c>
      <c r="B78" s="453" t="s">
        <v>531</v>
      </c>
      <c r="C78" s="427" t="s">
        <v>285</v>
      </c>
      <c r="D78" s="427">
        <v>137</v>
      </c>
      <c r="E78" s="443" t="s">
        <v>273</v>
      </c>
      <c r="F78" s="443" t="s">
        <v>365</v>
      </c>
      <c r="G78" s="289">
        <v>610</v>
      </c>
      <c r="H78" s="165">
        <v>2126.5</v>
      </c>
      <c r="I78" s="165"/>
      <c r="J78" s="274">
        <v>2637.7</v>
      </c>
      <c r="K78" s="165">
        <v>3819</v>
      </c>
      <c r="L78" s="165">
        <v>3819</v>
      </c>
      <c r="M78" s="165">
        <v>3819</v>
      </c>
      <c r="N78" s="165">
        <f>SUM(H78:M78)</f>
        <v>16221.2</v>
      </c>
      <c r="O78" s="427" t="s">
        <v>509</v>
      </c>
      <c r="P78" s="30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39"/>
      <c r="AP78" s="239"/>
      <c r="AQ78" s="239"/>
      <c r="AR78" s="239"/>
      <c r="AS78" s="239"/>
      <c r="AT78" s="239"/>
      <c r="AU78" s="239"/>
      <c r="AV78" s="239"/>
      <c r="AW78" s="239"/>
      <c r="AX78" s="239"/>
      <c r="AY78" s="239"/>
      <c r="AZ78" s="239"/>
      <c r="BA78" s="239"/>
      <c r="BB78" s="239"/>
      <c r="BC78" s="239"/>
      <c r="BD78" s="239"/>
      <c r="BE78" s="239"/>
      <c r="BF78" s="239"/>
      <c r="BG78" s="239"/>
      <c r="BH78" s="239"/>
      <c r="BI78" s="239"/>
      <c r="BJ78" s="239"/>
      <c r="BK78" s="239"/>
      <c r="BL78" s="239"/>
      <c r="BM78" s="239"/>
      <c r="BN78" s="239"/>
      <c r="BO78" s="239"/>
      <c r="BP78" s="239"/>
      <c r="BQ78" s="239"/>
      <c r="BR78" s="239"/>
      <c r="BS78" s="239"/>
      <c r="BT78" s="239"/>
      <c r="BU78" s="239"/>
      <c r="BV78" s="239"/>
      <c r="BW78" s="239"/>
      <c r="BX78" s="239"/>
      <c r="BY78" s="239"/>
      <c r="BZ78" s="239"/>
      <c r="CA78" s="239"/>
      <c r="CB78" s="239"/>
      <c r="CC78" s="239"/>
      <c r="CD78" s="239"/>
      <c r="CE78" s="239"/>
      <c r="CF78" s="239"/>
      <c r="CG78" s="239"/>
      <c r="CH78" s="239"/>
      <c r="CI78" s="239"/>
      <c r="CJ78" s="239"/>
      <c r="CK78" s="239"/>
      <c r="CL78" s="239"/>
      <c r="CM78" s="239"/>
      <c r="CN78" s="239"/>
      <c r="CO78" s="239"/>
      <c r="CP78" s="239"/>
      <c r="CQ78" s="239"/>
      <c r="CR78" s="239"/>
      <c r="CS78" s="239"/>
      <c r="CT78" s="239"/>
      <c r="CU78" s="239"/>
      <c r="CV78" s="239"/>
      <c r="CW78" s="239"/>
      <c r="CX78" s="239"/>
      <c r="CY78" s="239"/>
      <c r="CZ78" s="239"/>
      <c r="DA78" s="239"/>
      <c r="DB78" s="239"/>
      <c r="DC78" s="239"/>
      <c r="DD78" s="239"/>
      <c r="DE78" s="239"/>
      <c r="DF78" s="239"/>
      <c r="DG78" s="239"/>
      <c r="DH78" s="239"/>
      <c r="DI78" s="239"/>
      <c r="DJ78" s="239"/>
      <c r="DK78" s="239"/>
      <c r="DL78" s="239"/>
      <c r="DM78" s="239"/>
      <c r="DN78" s="239"/>
      <c r="DO78" s="239"/>
      <c r="DP78" s="239"/>
      <c r="DQ78" s="239"/>
      <c r="DR78" s="239"/>
      <c r="DS78" s="239"/>
      <c r="DT78" s="239"/>
      <c r="DU78" s="239"/>
      <c r="DV78" s="239"/>
      <c r="DW78" s="239"/>
      <c r="DX78" s="239"/>
      <c r="DY78" s="239"/>
      <c r="DZ78" s="239"/>
      <c r="EA78" s="239"/>
      <c r="EB78" s="239"/>
      <c r="EC78" s="239"/>
      <c r="ED78" s="239"/>
      <c r="EE78" s="239"/>
      <c r="EF78" s="239"/>
      <c r="EG78" s="239"/>
      <c r="EH78" s="239"/>
      <c r="EI78" s="239"/>
      <c r="EJ78" s="239"/>
      <c r="EK78" s="239"/>
      <c r="EL78" s="239"/>
      <c r="EM78" s="239"/>
      <c r="EN78" s="239"/>
      <c r="EO78" s="239"/>
      <c r="EP78" s="239"/>
      <c r="EQ78" s="239"/>
      <c r="ER78" s="239"/>
      <c r="ES78" s="239"/>
      <c r="ET78" s="239"/>
      <c r="EU78" s="239"/>
      <c r="EV78" s="239"/>
      <c r="EW78" s="239"/>
      <c r="EX78" s="239"/>
      <c r="EY78" s="239"/>
      <c r="EZ78" s="239"/>
      <c r="FA78" s="239"/>
      <c r="FB78" s="239"/>
      <c r="FC78" s="239"/>
      <c r="FD78" s="239"/>
      <c r="FE78" s="239"/>
      <c r="FF78" s="239"/>
      <c r="FG78" s="239"/>
      <c r="FH78" s="239"/>
      <c r="FI78" s="239"/>
      <c r="FJ78" s="239"/>
      <c r="FK78" s="239"/>
      <c r="FL78" s="239"/>
      <c r="FM78" s="239"/>
      <c r="FN78" s="239"/>
      <c r="FO78" s="239"/>
      <c r="FP78" s="239"/>
      <c r="FQ78" s="239"/>
      <c r="FR78" s="239"/>
      <c r="FS78" s="239"/>
      <c r="FT78" s="239"/>
      <c r="FU78" s="239"/>
      <c r="FV78" s="239"/>
      <c r="FW78" s="239"/>
      <c r="FX78" s="239"/>
      <c r="FY78" s="239"/>
      <c r="FZ78" s="239"/>
      <c r="GA78" s="239"/>
      <c r="GB78" s="239"/>
      <c r="GC78" s="239"/>
      <c r="GD78" s="239"/>
      <c r="GE78" s="239"/>
      <c r="GF78" s="239"/>
      <c r="GG78" s="239"/>
      <c r="GH78" s="239"/>
      <c r="GI78" s="239"/>
      <c r="GJ78" s="239"/>
      <c r="GK78" s="239"/>
      <c r="GL78" s="239"/>
      <c r="GM78" s="239"/>
      <c r="GN78" s="239"/>
      <c r="GO78" s="239"/>
      <c r="GP78" s="239"/>
      <c r="GQ78" s="239"/>
      <c r="GR78" s="239"/>
      <c r="GS78" s="239"/>
      <c r="GT78" s="239"/>
      <c r="GU78" s="239"/>
      <c r="GV78" s="239"/>
      <c r="GW78" s="239"/>
      <c r="GX78" s="239"/>
      <c r="GY78" s="239"/>
      <c r="GZ78" s="239"/>
      <c r="HA78" s="239"/>
      <c r="HB78" s="239"/>
      <c r="HC78" s="239"/>
      <c r="HD78" s="239"/>
      <c r="HE78" s="239"/>
      <c r="HF78" s="239"/>
      <c r="HG78" s="239"/>
      <c r="HH78" s="239"/>
      <c r="HI78" s="239"/>
      <c r="HJ78" s="239"/>
      <c r="HK78" s="239"/>
      <c r="HL78" s="239"/>
      <c r="HM78" s="239"/>
      <c r="HN78" s="239"/>
      <c r="HO78" s="239"/>
      <c r="HP78" s="239"/>
      <c r="HQ78" s="239"/>
      <c r="HR78" s="239"/>
      <c r="HS78" s="239"/>
      <c r="HT78" s="239"/>
      <c r="HU78" s="239"/>
      <c r="HV78" s="239"/>
      <c r="HW78" s="239"/>
      <c r="HX78" s="239"/>
      <c r="HY78" s="239"/>
      <c r="HZ78" s="239"/>
      <c r="IA78" s="239"/>
      <c r="IB78" s="239"/>
      <c r="IC78" s="239"/>
      <c r="ID78" s="239"/>
      <c r="IE78" s="239"/>
      <c r="IF78" s="239"/>
      <c r="IG78" s="239"/>
      <c r="IH78" s="239"/>
      <c r="II78" s="239"/>
      <c r="IJ78" s="239"/>
      <c r="IK78" s="239"/>
      <c r="IL78" s="239"/>
      <c r="IM78" s="239"/>
      <c r="IN78" s="239"/>
      <c r="IO78" s="239"/>
      <c r="IP78" s="239"/>
      <c r="IQ78" s="239"/>
      <c r="IR78" s="239"/>
      <c r="IS78" s="239"/>
      <c r="IT78" s="239"/>
      <c r="IU78" s="239"/>
      <c r="IV78" s="239"/>
      <c r="IW78" s="239"/>
    </row>
    <row r="79" spans="1:257" s="311" customFormat="1" ht="38.25" customHeight="1" x14ac:dyDescent="0.25">
      <c r="A79" s="452"/>
      <c r="B79" s="453"/>
      <c r="C79" s="427"/>
      <c r="D79" s="427"/>
      <c r="E79" s="443"/>
      <c r="F79" s="443"/>
      <c r="G79" s="289">
        <v>620</v>
      </c>
      <c r="H79" s="165">
        <v>0</v>
      </c>
      <c r="I79" s="165"/>
      <c r="J79" s="274">
        <v>14.4</v>
      </c>
      <c r="K79" s="165">
        <v>19</v>
      </c>
      <c r="L79" s="165">
        <v>19</v>
      </c>
      <c r="M79" s="165">
        <v>19</v>
      </c>
      <c r="N79" s="165">
        <f t="shared" ref="N79:N81" si="2">SUM(H79:M79)</f>
        <v>71.400000000000006</v>
      </c>
      <c r="O79" s="427"/>
      <c r="P79" s="30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39"/>
      <c r="AP79" s="239"/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39"/>
      <c r="BF79" s="239"/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39"/>
      <c r="BV79" s="239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39"/>
      <c r="CL79" s="239"/>
      <c r="CM79" s="239"/>
      <c r="CN79" s="239"/>
      <c r="CO79" s="239"/>
      <c r="CP79" s="239"/>
      <c r="CQ79" s="239"/>
      <c r="CR79" s="239"/>
      <c r="CS79" s="239"/>
      <c r="CT79" s="239"/>
      <c r="CU79" s="239"/>
      <c r="CV79" s="239"/>
      <c r="CW79" s="239"/>
      <c r="CX79" s="239"/>
      <c r="CY79" s="239"/>
      <c r="CZ79" s="239"/>
      <c r="DA79" s="239"/>
      <c r="DB79" s="239"/>
      <c r="DC79" s="239"/>
      <c r="DD79" s="239"/>
      <c r="DE79" s="239"/>
      <c r="DF79" s="239"/>
      <c r="DG79" s="239"/>
      <c r="DH79" s="239"/>
      <c r="DI79" s="239"/>
      <c r="DJ79" s="239"/>
      <c r="DK79" s="239"/>
      <c r="DL79" s="239"/>
      <c r="DM79" s="239"/>
      <c r="DN79" s="239"/>
      <c r="DO79" s="239"/>
      <c r="DP79" s="239"/>
      <c r="DQ79" s="239"/>
      <c r="DR79" s="239"/>
      <c r="DS79" s="239"/>
      <c r="DT79" s="239"/>
      <c r="DU79" s="239"/>
      <c r="DV79" s="239"/>
      <c r="DW79" s="239"/>
      <c r="DX79" s="239"/>
      <c r="DY79" s="239"/>
      <c r="DZ79" s="239"/>
      <c r="EA79" s="239"/>
      <c r="EB79" s="239"/>
      <c r="EC79" s="239"/>
      <c r="ED79" s="239"/>
      <c r="EE79" s="239"/>
      <c r="EF79" s="239"/>
      <c r="EG79" s="239"/>
      <c r="EH79" s="239"/>
      <c r="EI79" s="239"/>
      <c r="EJ79" s="239"/>
      <c r="EK79" s="239"/>
      <c r="EL79" s="239"/>
      <c r="EM79" s="239"/>
      <c r="EN79" s="239"/>
      <c r="EO79" s="239"/>
      <c r="EP79" s="239"/>
      <c r="EQ79" s="239"/>
      <c r="ER79" s="239"/>
      <c r="ES79" s="239"/>
      <c r="ET79" s="239"/>
      <c r="EU79" s="239"/>
      <c r="EV79" s="239"/>
      <c r="EW79" s="239"/>
      <c r="EX79" s="239"/>
      <c r="EY79" s="239"/>
      <c r="EZ79" s="239"/>
      <c r="FA79" s="239"/>
      <c r="FB79" s="239"/>
      <c r="FC79" s="239"/>
      <c r="FD79" s="239"/>
      <c r="FE79" s="239"/>
      <c r="FF79" s="239"/>
      <c r="FG79" s="239"/>
      <c r="FH79" s="239"/>
      <c r="FI79" s="239"/>
      <c r="FJ79" s="239"/>
      <c r="FK79" s="239"/>
      <c r="FL79" s="239"/>
      <c r="FM79" s="239"/>
      <c r="FN79" s="239"/>
      <c r="FO79" s="239"/>
      <c r="FP79" s="239"/>
      <c r="FQ79" s="239"/>
      <c r="FR79" s="239"/>
      <c r="FS79" s="239"/>
      <c r="FT79" s="239"/>
      <c r="FU79" s="239"/>
      <c r="FV79" s="239"/>
      <c r="FW79" s="239"/>
      <c r="FX79" s="239"/>
      <c r="FY79" s="239"/>
      <c r="FZ79" s="239"/>
      <c r="GA79" s="239"/>
      <c r="GB79" s="239"/>
      <c r="GC79" s="239"/>
      <c r="GD79" s="239"/>
      <c r="GE79" s="239"/>
      <c r="GF79" s="239"/>
      <c r="GG79" s="239"/>
      <c r="GH79" s="239"/>
      <c r="GI79" s="239"/>
      <c r="GJ79" s="239"/>
      <c r="GK79" s="239"/>
      <c r="GL79" s="239"/>
      <c r="GM79" s="239"/>
      <c r="GN79" s="239"/>
      <c r="GO79" s="239"/>
      <c r="GP79" s="239"/>
      <c r="GQ79" s="239"/>
      <c r="GR79" s="239"/>
      <c r="GS79" s="239"/>
      <c r="GT79" s="239"/>
      <c r="GU79" s="239"/>
      <c r="GV79" s="239"/>
      <c r="GW79" s="239"/>
      <c r="GX79" s="239"/>
      <c r="GY79" s="239"/>
      <c r="GZ79" s="239"/>
      <c r="HA79" s="239"/>
      <c r="HB79" s="239"/>
      <c r="HC79" s="239"/>
      <c r="HD79" s="239"/>
      <c r="HE79" s="239"/>
      <c r="HF79" s="239"/>
      <c r="HG79" s="239"/>
      <c r="HH79" s="239"/>
      <c r="HI79" s="239"/>
      <c r="HJ79" s="239"/>
      <c r="HK79" s="239"/>
      <c r="HL79" s="239"/>
      <c r="HM79" s="239"/>
      <c r="HN79" s="239"/>
      <c r="HO79" s="239"/>
      <c r="HP79" s="239"/>
      <c r="HQ79" s="239"/>
      <c r="HR79" s="239"/>
      <c r="HS79" s="239"/>
      <c r="HT79" s="239"/>
      <c r="HU79" s="239"/>
      <c r="HV79" s="239"/>
      <c r="HW79" s="239"/>
      <c r="HX79" s="239"/>
      <c r="HY79" s="239"/>
      <c r="HZ79" s="239"/>
      <c r="IA79" s="239"/>
      <c r="IB79" s="239"/>
      <c r="IC79" s="239"/>
      <c r="ID79" s="239"/>
      <c r="IE79" s="239"/>
      <c r="IF79" s="239"/>
      <c r="IG79" s="239"/>
      <c r="IH79" s="239"/>
      <c r="II79" s="239"/>
      <c r="IJ79" s="239"/>
      <c r="IK79" s="239"/>
      <c r="IL79" s="239"/>
      <c r="IM79" s="239"/>
      <c r="IN79" s="239"/>
      <c r="IO79" s="239"/>
      <c r="IP79" s="239"/>
      <c r="IQ79" s="239"/>
      <c r="IR79" s="239"/>
      <c r="IS79" s="239"/>
      <c r="IT79" s="239"/>
      <c r="IU79" s="239"/>
      <c r="IV79" s="239"/>
      <c r="IW79" s="239"/>
    </row>
    <row r="80" spans="1:257" s="311" customFormat="1" ht="38.25" customHeight="1" x14ac:dyDescent="0.25">
      <c r="A80" s="452"/>
      <c r="B80" s="453"/>
      <c r="C80" s="427"/>
      <c r="D80" s="427"/>
      <c r="E80" s="443"/>
      <c r="F80" s="443"/>
      <c r="G80" s="289">
        <v>630</v>
      </c>
      <c r="H80" s="165">
        <v>0</v>
      </c>
      <c r="I80" s="165"/>
      <c r="J80" s="274">
        <v>14.4</v>
      </c>
      <c r="K80" s="165">
        <v>19</v>
      </c>
      <c r="L80" s="165">
        <v>19</v>
      </c>
      <c r="M80" s="165">
        <v>19</v>
      </c>
      <c r="N80" s="165">
        <f t="shared" si="2"/>
        <v>71.400000000000006</v>
      </c>
      <c r="O80" s="427"/>
      <c r="P80" s="30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  <c r="AO80" s="239"/>
      <c r="AP80" s="239"/>
      <c r="AQ80" s="239"/>
      <c r="AR80" s="239"/>
      <c r="AS80" s="239"/>
      <c r="AT80" s="239"/>
      <c r="AU80" s="239"/>
      <c r="AV80" s="239"/>
      <c r="AW80" s="239"/>
      <c r="AX80" s="239"/>
      <c r="AY80" s="239"/>
      <c r="AZ80" s="239"/>
      <c r="BA80" s="239"/>
      <c r="BB80" s="239"/>
      <c r="BC80" s="239"/>
      <c r="BD80" s="239"/>
      <c r="BE80" s="239"/>
      <c r="BF80" s="239"/>
      <c r="BG80" s="239"/>
      <c r="BH80" s="239"/>
      <c r="BI80" s="239"/>
      <c r="BJ80" s="239"/>
      <c r="BK80" s="239"/>
      <c r="BL80" s="239"/>
      <c r="BM80" s="239"/>
      <c r="BN80" s="239"/>
      <c r="BO80" s="239"/>
      <c r="BP80" s="239"/>
      <c r="BQ80" s="239"/>
      <c r="BR80" s="239"/>
      <c r="BS80" s="239"/>
      <c r="BT80" s="239"/>
      <c r="BU80" s="239"/>
      <c r="BV80" s="239"/>
      <c r="BW80" s="239"/>
      <c r="BX80" s="239"/>
      <c r="BY80" s="239"/>
      <c r="BZ80" s="239"/>
      <c r="CA80" s="239"/>
      <c r="CB80" s="239"/>
      <c r="CC80" s="239"/>
      <c r="CD80" s="239"/>
      <c r="CE80" s="239"/>
      <c r="CF80" s="239"/>
      <c r="CG80" s="239"/>
      <c r="CH80" s="239"/>
      <c r="CI80" s="239"/>
      <c r="CJ80" s="239"/>
      <c r="CK80" s="239"/>
      <c r="CL80" s="239"/>
      <c r="CM80" s="239"/>
      <c r="CN80" s="239"/>
      <c r="CO80" s="239"/>
      <c r="CP80" s="239"/>
      <c r="CQ80" s="239"/>
      <c r="CR80" s="239"/>
      <c r="CS80" s="239"/>
      <c r="CT80" s="239"/>
      <c r="CU80" s="239"/>
      <c r="CV80" s="239"/>
      <c r="CW80" s="239"/>
      <c r="CX80" s="239"/>
      <c r="CY80" s="239"/>
      <c r="CZ80" s="239"/>
      <c r="DA80" s="239"/>
      <c r="DB80" s="239"/>
      <c r="DC80" s="239"/>
      <c r="DD80" s="239"/>
      <c r="DE80" s="239"/>
      <c r="DF80" s="239"/>
      <c r="DG80" s="239"/>
      <c r="DH80" s="239"/>
      <c r="DI80" s="239"/>
      <c r="DJ80" s="239"/>
      <c r="DK80" s="239"/>
      <c r="DL80" s="239"/>
      <c r="DM80" s="239"/>
      <c r="DN80" s="239"/>
      <c r="DO80" s="239"/>
      <c r="DP80" s="239"/>
      <c r="DQ80" s="239"/>
      <c r="DR80" s="239"/>
      <c r="DS80" s="239"/>
      <c r="DT80" s="239"/>
      <c r="DU80" s="239"/>
      <c r="DV80" s="239"/>
      <c r="DW80" s="239"/>
      <c r="DX80" s="239"/>
      <c r="DY80" s="239"/>
      <c r="DZ80" s="239"/>
      <c r="EA80" s="239"/>
      <c r="EB80" s="239"/>
      <c r="EC80" s="239"/>
      <c r="ED80" s="239"/>
      <c r="EE80" s="239"/>
      <c r="EF80" s="239"/>
      <c r="EG80" s="239"/>
      <c r="EH80" s="239"/>
      <c r="EI80" s="239"/>
      <c r="EJ80" s="239"/>
      <c r="EK80" s="239"/>
      <c r="EL80" s="239"/>
      <c r="EM80" s="239"/>
      <c r="EN80" s="239"/>
      <c r="EO80" s="239"/>
      <c r="EP80" s="239"/>
      <c r="EQ80" s="239"/>
      <c r="ER80" s="239"/>
      <c r="ES80" s="239"/>
      <c r="ET80" s="239"/>
      <c r="EU80" s="239"/>
      <c r="EV80" s="239"/>
      <c r="EW80" s="239"/>
      <c r="EX80" s="239"/>
      <c r="EY80" s="239"/>
      <c r="EZ80" s="239"/>
      <c r="FA80" s="239"/>
      <c r="FB80" s="239"/>
      <c r="FC80" s="239"/>
      <c r="FD80" s="239"/>
      <c r="FE80" s="239"/>
      <c r="FF80" s="239"/>
      <c r="FG80" s="239"/>
      <c r="FH80" s="239"/>
      <c r="FI80" s="239"/>
      <c r="FJ80" s="239"/>
      <c r="FK80" s="239"/>
      <c r="FL80" s="239"/>
      <c r="FM80" s="239"/>
      <c r="FN80" s="239"/>
      <c r="FO80" s="239"/>
      <c r="FP80" s="239"/>
      <c r="FQ80" s="239"/>
      <c r="FR80" s="239"/>
      <c r="FS80" s="239"/>
      <c r="FT80" s="239"/>
      <c r="FU80" s="239"/>
      <c r="FV80" s="239"/>
      <c r="FW80" s="239"/>
      <c r="FX80" s="239"/>
      <c r="FY80" s="239"/>
      <c r="FZ80" s="239"/>
      <c r="GA80" s="239"/>
      <c r="GB80" s="239"/>
      <c r="GC80" s="239"/>
      <c r="GD80" s="239"/>
      <c r="GE80" s="239"/>
      <c r="GF80" s="239"/>
      <c r="GG80" s="239"/>
      <c r="GH80" s="239"/>
      <c r="GI80" s="239"/>
      <c r="GJ80" s="239"/>
      <c r="GK80" s="239"/>
      <c r="GL80" s="239"/>
      <c r="GM80" s="239"/>
      <c r="GN80" s="239"/>
      <c r="GO80" s="239"/>
      <c r="GP80" s="239"/>
      <c r="GQ80" s="239"/>
      <c r="GR80" s="239"/>
      <c r="GS80" s="239"/>
      <c r="GT80" s="239"/>
      <c r="GU80" s="239"/>
      <c r="GV80" s="239"/>
      <c r="GW80" s="239"/>
      <c r="GX80" s="239"/>
      <c r="GY80" s="239"/>
      <c r="GZ80" s="239"/>
      <c r="HA80" s="239"/>
      <c r="HB80" s="239"/>
      <c r="HC80" s="239"/>
      <c r="HD80" s="239"/>
      <c r="HE80" s="239"/>
      <c r="HF80" s="239"/>
      <c r="HG80" s="239"/>
      <c r="HH80" s="239"/>
      <c r="HI80" s="239"/>
      <c r="HJ80" s="239"/>
      <c r="HK80" s="239"/>
      <c r="HL80" s="239"/>
      <c r="HM80" s="239"/>
      <c r="HN80" s="239"/>
      <c r="HO80" s="239"/>
      <c r="HP80" s="239"/>
      <c r="HQ80" s="239"/>
      <c r="HR80" s="239"/>
      <c r="HS80" s="239"/>
      <c r="HT80" s="239"/>
      <c r="HU80" s="239"/>
      <c r="HV80" s="239"/>
      <c r="HW80" s="239"/>
      <c r="HX80" s="239"/>
      <c r="HY80" s="239"/>
      <c r="HZ80" s="239"/>
      <c r="IA80" s="239"/>
      <c r="IB80" s="239"/>
      <c r="IC80" s="239"/>
      <c r="ID80" s="239"/>
      <c r="IE80" s="239"/>
      <c r="IF80" s="239"/>
      <c r="IG80" s="239"/>
      <c r="IH80" s="239"/>
      <c r="II80" s="239"/>
      <c r="IJ80" s="239"/>
      <c r="IK80" s="239"/>
      <c r="IL80" s="239"/>
      <c r="IM80" s="239"/>
      <c r="IN80" s="239"/>
      <c r="IO80" s="239"/>
      <c r="IP80" s="239"/>
      <c r="IQ80" s="239"/>
      <c r="IR80" s="239"/>
      <c r="IS80" s="239"/>
      <c r="IT80" s="239"/>
      <c r="IU80" s="239"/>
      <c r="IV80" s="239"/>
      <c r="IW80" s="239"/>
    </row>
    <row r="81" spans="1:257" s="311" customFormat="1" ht="38.25" customHeight="1" x14ac:dyDescent="0.25">
      <c r="A81" s="452"/>
      <c r="B81" s="453"/>
      <c r="C81" s="427"/>
      <c r="D81" s="427"/>
      <c r="E81" s="443"/>
      <c r="F81" s="443"/>
      <c r="G81" s="289">
        <v>810</v>
      </c>
      <c r="H81" s="165">
        <v>0</v>
      </c>
      <c r="I81" s="165"/>
      <c r="J81" s="274">
        <v>14.4</v>
      </c>
      <c r="K81" s="165">
        <v>19</v>
      </c>
      <c r="L81" s="165">
        <v>19</v>
      </c>
      <c r="M81" s="165">
        <v>19</v>
      </c>
      <c r="N81" s="165">
        <f t="shared" si="2"/>
        <v>71.400000000000006</v>
      </c>
      <c r="O81" s="427"/>
      <c r="P81" s="30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  <c r="AO81" s="239"/>
      <c r="AP81" s="239"/>
      <c r="AQ81" s="239"/>
      <c r="AR81" s="239"/>
      <c r="AS81" s="239"/>
      <c r="AT81" s="239"/>
      <c r="AU81" s="239"/>
      <c r="AV81" s="239"/>
      <c r="AW81" s="239"/>
      <c r="AX81" s="239"/>
      <c r="AY81" s="239"/>
      <c r="AZ81" s="239"/>
      <c r="BA81" s="239"/>
      <c r="BB81" s="239"/>
      <c r="BC81" s="239"/>
      <c r="BD81" s="239"/>
      <c r="BE81" s="239"/>
      <c r="BF81" s="239"/>
      <c r="BG81" s="239"/>
      <c r="BH81" s="239"/>
      <c r="BI81" s="239"/>
      <c r="BJ81" s="239"/>
      <c r="BK81" s="239"/>
      <c r="BL81" s="239"/>
      <c r="BM81" s="239"/>
      <c r="BN81" s="239"/>
      <c r="BO81" s="239"/>
      <c r="BP81" s="239"/>
      <c r="BQ81" s="239"/>
      <c r="BR81" s="239"/>
      <c r="BS81" s="239"/>
      <c r="BT81" s="239"/>
      <c r="BU81" s="239"/>
      <c r="BV81" s="239"/>
      <c r="BW81" s="239"/>
      <c r="BX81" s="239"/>
      <c r="BY81" s="239"/>
      <c r="BZ81" s="239"/>
      <c r="CA81" s="239"/>
      <c r="CB81" s="239"/>
      <c r="CC81" s="239"/>
      <c r="CD81" s="239"/>
      <c r="CE81" s="239"/>
      <c r="CF81" s="239"/>
      <c r="CG81" s="239"/>
      <c r="CH81" s="239"/>
      <c r="CI81" s="239"/>
      <c r="CJ81" s="239"/>
      <c r="CK81" s="239"/>
      <c r="CL81" s="239"/>
      <c r="CM81" s="239"/>
      <c r="CN81" s="239"/>
      <c r="CO81" s="239"/>
      <c r="CP81" s="239"/>
      <c r="CQ81" s="239"/>
      <c r="CR81" s="239"/>
      <c r="CS81" s="239"/>
      <c r="CT81" s="239"/>
      <c r="CU81" s="239"/>
      <c r="CV81" s="239"/>
      <c r="CW81" s="239"/>
      <c r="CX81" s="239"/>
      <c r="CY81" s="239"/>
      <c r="CZ81" s="239"/>
      <c r="DA81" s="239"/>
      <c r="DB81" s="239"/>
      <c r="DC81" s="239"/>
      <c r="DD81" s="239"/>
      <c r="DE81" s="239"/>
      <c r="DF81" s="239"/>
      <c r="DG81" s="239"/>
      <c r="DH81" s="239"/>
      <c r="DI81" s="239"/>
      <c r="DJ81" s="239"/>
      <c r="DK81" s="239"/>
      <c r="DL81" s="239"/>
      <c r="DM81" s="239"/>
      <c r="DN81" s="239"/>
      <c r="DO81" s="239"/>
      <c r="DP81" s="239"/>
      <c r="DQ81" s="239"/>
      <c r="DR81" s="239"/>
      <c r="DS81" s="239"/>
      <c r="DT81" s="239"/>
      <c r="DU81" s="239"/>
      <c r="DV81" s="239"/>
      <c r="DW81" s="239"/>
      <c r="DX81" s="239"/>
      <c r="DY81" s="239"/>
      <c r="DZ81" s="239"/>
      <c r="EA81" s="239"/>
      <c r="EB81" s="239"/>
      <c r="EC81" s="239"/>
      <c r="ED81" s="239"/>
      <c r="EE81" s="239"/>
      <c r="EF81" s="239"/>
      <c r="EG81" s="239"/>
      <c r="EH81" s="239"/>
      <c r="EI81" s="239"/>
      <c r="EJ81" s="239"/>
      <c r="EK81" s="239"/>
      <c r="EL81" s="239"/>
      <c r="EM81" s="239"/>
      <c r="EN81" s="239"/>
      <c r="EO81" s="239"/>
      <c r="EP81" s="239"/>
      <c r="EQ81" s="239"/>
      <c r="ER81" s="239"/>
      <c r="ES81" s="239"/>
      <c r="ET81" s="239"/>
      <c r="EU81" s="239"/>
      <c r="EV81" s="239"/>
      <c r="EW81" s="239"/>
      <c r="EX81" s="239"/>
      <c r="EY81" s="239"/>
      <c r="EZ81" s="239"/>
      <c r="FA81" s="239"/>
      <c r="FB81" s="239"/>
      <c r="FC81" s="239"/>
      <c r="FD81" s="239"/>
      <c r="FE81" s="239"/>
      <c r="FF81" s="239"/>
      <c r="FG81" s="239"/>
      <c r="FH81" s="239"/>
      <c r="FI81" s="239"/>
      <c r="FJ81" s="239"/>
      <c r="FK81" s="239"/>
      <c r="FL81" s="239"/>
      <c r="FM81" s="239"/>
      <c r="FN81" s="239"/>
      <c r="FO81" s="239"/>
      <c r="FP81" s="239"/>
      <c r="FQ81" s="239"/>
      <c r="FR81" s="239"/>
      <c r="FS81" s="239"/>
      <c r="FT81" s="239"/>
      <c r="FU81" s="239"/>
      <c r="FV81" s="239"/>
      <c r="FW81" s="239"/>
      <c r="FX81" s="239"/>
      <c r="FY81" s="239"/>
      <c r="FZ81" s="239"/>
      <c r="GA81" s="239"/>
      <c r="GB81" s="239"/>
      <c r="GC81" s="239"/>
      <c r="GD81" s="239"/>
      <c r="GE81" s="239"/>
      <c r="GF81" s="239"/>
      <c r="GG81" s="239"/>
      <c r="GH81" s="239"/>
      <c r="GI81" s="239"/>
      <c r="GJ81" s="239"/>
      <c r="GK81" s="239"/>
      <c r="GL81" s="239"/>
      <c r="GM81" s="239"/>
      <c r="GN81" s="239"/>
      <c r="GO81" s="239"/>
      <c r="GP81" s="239"/>
      <c r="GQ81" s="239"/>
      <c r="GR81" s="239"/>
      <c r="GS81" s="239"/>
      <c r="GT81" s="239"/>
      <c r="GU81" s="239"/>
      <c r="GV81" s="239"/>
      <c r="GW81" s="239"/>
      <c r="GX81" s="239"/>
      <c r="GY81" s="239"/>
      <c r="GZ81" s="239"/>
      <c r="HA81" s="239"/>
      <c r="HB81" s="239"/>
      <c r="HC81" s="239"/>
      <c r="HD81" s="239"/>
      <c r="HE81" s="239"/>
      <c r="HF81" s="239"/>
      <c r="HG81" s="239"/>
      <c r="HH81" s="239"/>
      <c r="HI81" s="239"/>
      <c r="HJ81" s="239"/>
      <c r="HK81" s="239"/>
      <c r="HL81" s="239"/>
      <c r="HM81" s="239"/>
      <c r="HN81" s="239"/>
      <c r="HO81" s="239"/>
      <c r="HP81" s="239"/>
      <c r="HQ81" s="239"/>
      <c r="HR81" s="239"/>
      <c r="HS81" s="239"/>
      <c r="HT81" s="239"/>
      <c r="HU81" s="239"/>
      <c r="HV81" s="239"/>
      <c r="HW81" s="239"/>
      <c r="HX81" s="239"/>
      <c r="HY81" s="239"/>
      <c r="HZ81" s="239"/>
      <c r="IA81" s="239"/>
      <c r="IB81" s="239"/>
      <c r="IC81" s="239"/>
      <c r="ID81" s="239"/>
      <c r="IE81" s="239"/>
      <c r="IF81" s="239"/>
      <c r="IG81" s="239"/>
      <c r="IH81" s="239"/>
      <c r="II81" s="239"/>
      <c r="IJ81" s="239"/>
      <c r="IK81" s="239"/>
      <c r="IL81" s="239"/>
      <c r="IM81" s="239"/>
      <c r="IN81" s="239"/>
      <c r="IO81" s="239"/>
      <c r="IP81" s="239"/>
      <c r="IQ81" s="239"/>
      <c r="IR81" s="239"/>
      <c r="IS81" s="239"/>
      <c r="IT81" s="239"/>
      <c r="IU81" s="239"/>
      <c r="IV81" s="239"/>
      <c r="IW81" s="239"/>
    </row>
    <row r="82" spans="1:257" s="311" customFormat="1" ht="20.25" customHeight="1" x14ac:dyDescent="0.25">
      <c r="A82" s="454" t="s">
        <v>366</v>
      </c>
      <c r="B82" s="454"/>
      <c r="C82" s="289"/>
      <c r="D82" s="289"/>
      <c r="E82" s="290"/>
      <c r="F82" s="290"/>
      <c r="G82" s="210"/>
      <c r="H82" s="165">
        <f>SUM(H9:H81)</f>
        <v>307408.83</v>
      </c>
      <c r="I82" s="165">
        <f>SUM(I9:I81)</f>
        <v>0</v>
      </c>
      <c r="J82" s="278">
        <f>SUM(J9:J81)</f>
        <v>314613.30000000022</v>
      </c>
      <c r="K82" s="165">
        <f>SUM(K9:K81)</f>
        <v>318142.80000000005</v>
      </c>
      <c r="L82" s="165">
        <f>SUM(L9:L81)</f>
        <v>312260.2</v>
      </c>
      <c r="M82" s="165">
        <f>SUM(M9:M73)+M78+M79+M80+M81</f>
        <v>309284.30000000005</v>
      </c>
      <c r="N82" s="165">
        <f>SUM(N9:N74)+N78+N79+N80+N81</f>
        <v>1561709.4299999992</v>
      </c>
      <c r="O82" s="310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  <c r="CC82" s="239"/>
      <c r="CD82" s="239"/>
      <c r="CE82" s="239"/>
      <c r="CF82" s="239"/>
      <c r="CG82" s="239"/>
      <c r="CH82" s="239"/>
      <c r="CI82" s="239"/>
      <c r="CJ82" s="239"/>
      <c r="CK82" s="239"/>
      <c r="CL82" s="239"/>
      <c r="CM82" s="239"/>
      <c r="CN82" s="239"/>
      <c r="CO82" s="239"/>
      <c r="CP82" s="239"/>
      <c r="CQ82" s="239"/>
      <c r="CR82" s="239"/>
      <c r="CS82" s="239"/>
      <c r="CT82" s="239"/>
      <c r="CU82" s="239"/>
      <c r="CV82" s="239"/>
      <c r="CW82" s="239"/>
      <c r="CX82" s="239"/>
      <c r="CY82" s="239"/>
      <c r="CZ82" s="239"/>
      <c r="DA82" s="239"/>
      <c r="DB82" s="239"/>
      <c r="DC82" s="239"/>
      <c r="DD82" s="239"/>
      <c r="DE82" s="239"/>
      <c r="DF82" s="239"/>
      <c r="DG82" s="239"/>
      <c r="DH82" s="239"/>
      <c r="DI82" s="239"/>
      <c r="DJ82" s="239"/>
      <c r="DK82" s="239"/>
      <c r="DL82" s="239"/>
      <c r="DM82" s="239"/>
      <c r="DN82" s="239"/>
      <c r="DO82" s="239"/>
      <c r="DP82" s="239"/>
      <c r="DQ82" s="239"/>
      <c r="DR82" s="239"/>
      <c r="DS82" s="239"/>
      <c r="DT82" s="239"/>
      <c r="DU82" s="239"/>
      <c r="DV82" s="239"/>
      <c r="DW82" s="239"/>
      <c r="DX82" s="239"/>
      <c r="DY82" s="239"/>
      <c r="DZ82" s="239"/>
      <c r="EA82" s="239"/>
      <c r="EB82" s="239"/>
      <c r="EC82" s="239"/>
      <c r="ED82" s="239"/>
      <c r="EE82" s="239"/>
      <c r="EF82" s="239"/>
      <c r="EG82" s="239"/>
      <c r="EH82" s="239"/>
      <c r="EI82" s="239"/>
      <c r="EJ82" s="239"/>
      <c r="EK82" s="239"/>
      <c r="EL82" s="239"/>
      <c r="EM82" s="239"/>
      <c r="EN82" s="239"/>
      <c r="EO82" s="239"/>
      <c r="EP82" s="239"/>
      <c r="EQ82" s="239"/>
      <c r="ER82" s="239"/>
      <c r="ES82" s="239"/>
      <c r="ET82" s="239"/>
      <c r="EU82" s="239"/>
      <c r="EV82" s="239"/>
      <c r="EW82" s="239"/>
      <c r="EX82" s="239"/>
      <c r="EY82" s="239"/>
      <c r="EZ82" s="239"/>
      <c r="FA82" s="239"/>
      <c r="FB82" s="239"/>
      <c r="FC82" s="239"/>
      <c r="FD82" s="239"/>
      <c r="FE82" s="239"/>
      <c r="FF82" s="239"/>
      <c r="FG82" s="239"/>
      <c r="FH82" s="239"/>
      <c r="FI82" s="239"/>
      <c r="FJ82" s="239"/>
      <c r="FK82" s="239"/>
      <c r="FL82" s="239"/>
      <c r="FM82" s="239"/>
      <c r="FN82" s="239"/>
      <c r="FO82" s="239"/>
      <c r="FP82" s="239"/>
      <c r="FQ82" s="239"/>
      <c r="FR82" s="239"/>
      <c r="FS82" s="239"/>
      <c r="FT82" s="239"/>
      <c r="FU82" s="239"/>
      <c r="FV82" s="239"/>
      <c r="FW82" s="239"/>
      <c r="FX82" s="239"/>
      <c r="FY82" s="239"/>
      <c r="FZ82" s="239"/>
      <c r="GA82" s="239"/>
      <c r="GB82" s="239"/>
      <c r="GC82" s="239"/>
      <c r="GD82" s="239"/>
      <c r="GE82" s="239"/>
      <c r="GF82" s="239"/>
      <c r="GG82" s="239"/>
      <c r="GH82" s="239"/>
      <c r="GI82" s="239"/>
      <c r="GJ82" s="239"/>
      <c r="GK82" s="239"/>
      <c r="GL82" s="239"/>
      <c r="GM82" s="239"/>
      <c r="GN82" s="239"/>
      <c r="GO82" s="239"/>
      <c r="GP82" s="239"/>
      <c r="GQ82" s="239"/>
      <c r="GR82" s="239"/>
      <c r="GS82" s="239"/>
      <c r="GT82" s="239"/>
      <c r="GU82" s="239"/>
      <c r="GV82" s="239"/>
      <c r="GW82" s="239"/>
      <c r="GX82" s="239"/>
      <c r="GY82" s="239"/>
      <c r="GZ82" s="239"/>
      <c r="HA82" s="239"/>
      <c r="HB82" s="239"/>
      <c r="HC82" s="239"/>
      <c r="HD82" s="239"/>
      <c r="HE82" s="239"/>
      <c r="HF82" s="239"/>
      <c r="HG82" s="239"/>
      <c r="HH82" s="239"/>
      <c r="HI82" s="239"/>
      <c r="HJ82" s="239"/>
      <c r="HK82" s="239"/>
      <c r="HL82" s="239"/>
      <c r="HM82" s="239"/>
      <c r="HN82" s="239"/>
      <c r="HO82" s="239"/>
      <c r="HP82" s="239"/>
      <c r="HQ82" s="239"/>
      <c r="HR82" s="239"/>
      <c r="HS82" s="239"/>
      <c r="HT82" s="239"/>
      <c r="HU82" s="239"/>
      <c r="HV82" s="239"/>
      <c r="HW82" s="239"/>
      <c r="HX82" s="239"/>
      <c r="HY82" s="239"/>
      <c r="HZ82" s="239"/>
      <c r="IA82" s="239"/>
      <c r="IB82" s="239"/>
      <c r="IC82" s="239"/>
      <c r="ID82" s="239"/>
      <c r="IE82" s="239"/>
      <c r="IF82" s="239"/>
      <c r="IG82" s="239"/>
      <c r="IH82" s="239"/>
      <c r="II82" s="239"/>
      <c r="IJ82" s="239"/>
      <c r="IK82" s="239"/>
      <c r="IL82" s="239"/>
      <c r="IM82" s="239"/>
      <c r="IN82" s="239"/>
      <c r="IO82" s="239"/>
      <c r="IP82" s="239"/>
      <c r="IQ82" s="239"/>
      <c r="IR82" s="239"/>
      <c r="IS82" s="239"/>
      <c r="IT82" s="239"/>
      <c r="IU82" s="239"/>
      <c r="IV82" s="239"/>
      <c r="IW82" s="239"/>
    </row>
    <row r="83" spans="1:257" s="311" customFormat="1" ht="8.25" customHeight="1" x14ac:dyDescent="0.25">
      <c r="A83" s="211"/>
      <c r="B83" s="455" t="s">
        <v>140</v>
      </c>
      <c r="C83" s="455"/>
      <c r="D83" s="455"/>
      <c r="E83" s="455"/>
      <c r="F83" s="455"/>
      <c r="G83" s="455"/>
      <c r="H83" s="455"/>
      <c r="I83" s="455"/>
      <c r="J83" s="455"/>
      <c r="K83" s="455"/>
      <c r="L83" s="455"/>
      <c r="M83" s="455"/>
      <c r="N83" s="455"/>
      <c r="O83" s="455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  <c r="BG83" s="221"/>
      <c r="BH83" s="221"/>
      <c r="BI83" s="221"/>
      <c r="BJ83" s="221"/>
      <c r="BK83" s="221"/>
      <c r="BL83" s="221"/>
      <c r="BM83" s="221"/>
      <c r="BN83" s="221"/>
      <c r="BO83" s="221"/>
      <c r="BP83" s="221"/>
      <c r="BQ83" s="221"/>
      <c r="BR83" s="221"/>
      <c r="BS83" s="239"/>
      <c r="BT83" s="239"/>
      <c r="BU83" s="239"/>
      <c r="BV83" s="239"/>
      <c r="BW83" s="239"/>
      <c r="BX83" s="239"/>
      <c r="BY83" s="239"/>
      <c r="BZ83" s="239"/>
      <c r="CA83" s="239"/>
      <c r="CB83" s="239"/>
      <c r="CC83" s="239"/>
      <c r="CD83" s="239"/>
      <c r="CE83" s="239"/>
      <c r="CF83" s="239"/>
      <c r="CG83" s="239"/>
      <c r="CH83" s="239"/>
      <c r="CI83" s="239"/>
      <c r="CJ83" s="239"/>
      <c r="CK83" s="239"/>
      <c r="CL83" s="239"/>
      <c r="CM83" s="239"/>
      <c r="CN83" s="239"/>
      <c r="CO83" s="239"/>
      <c r="CP83" s="239"/>
      <c r="CQ83" s="239"/>
      <c r="CR83" s="239"/>
      <c r="CS83" s="239"/>
      <c r="CT83" s="239"/>
      <c r="CU83" s="239"/>
      <c r="CV83" s="239"/>
      <c r="CW83" s="239"/>
      <c r="CX83" s="239"/>
      <c r="CY83" s="239"/>
      <c r="CZ83" s="239"/>
      <c r="DA83" s="239"/>
      <c r="DB83" s="239"/>
      <c r="DC83" s="239"/>
      <c r="DD83" s="239"/>
      <c r="DE83" s="239"/>
      <c r="DF83" s="239"/>
      <c r="DG83" s="239"/>
      <c r="DH83" s="239"/>
      <c r="DI83" s="239"/>
      <c r="DJ83" s="239"/>
      <c r="DK83" s="239"/>
      <c r="DL83" s="239"/>
      <c r="DM83" s="239"/>
      <c r="DN83" s="239"/>
      <c r="DO83" s="239"/>
      <c r="DP83" s="239"/>
      <c r="DQ83" s="239"/>
      <c r="DR83" s="239"/>
      <c r="DS83" s="239"/>
      <c r="DT83" s="239"/>
      <c r="DU83" s="239"/>
      <c r="DV83" s="239"/>
      <c r="DW83" s="239"/>
      <c r="DX83" s="239"/>
      <c r="DY83" s="239"/>
      <c r="DZ83" s="239"/>
      <c r="EA83" s="239"/>
      <c r="EB83" s="239"/>
      <c r="EC83" s="239"/>
      <c r="ED83" s="239"/>
      <c r="EE83" s="239"/>
      <c r="EF83" s="239"/>
      <c r="EG83" s="239"/>
      <c r="EH83" s="239"/>
      <c r="EI83" s="239"/>
      <c r="EJ83" s="239"/>
      <c r="EK83" s="239"/>
      <c r="EL83" s="239"/>
      <c r="EM83" s="239"/>
      <c r="EN83" s="239"/>
      <c r="EO83" s="239"/>
      <c r="EP83" s="239"/>
      <c r="EQ83" s="239"/>
      <c r="ER83" s="239"/>
      <c r="ES83" s="239"/>
      <c r="ET83" s="239"/>
      <c r="EU83" s="239"/>
      <c r="EV83" s="239"/>
      <c r="EW83" s="239"/>
      <c r="EX83" s="239"/>
      <c r="EY83" s="239"/>
      <c r="EZ83" s="239"/>
      <c r="FA83" s="239"/>
      <c r="FB83" s="239"/>
      <c r="FC83" s="239"/>
      <c r="FD83" s="239"/>
      <c r="FE83" s="239"/>
      <c r="FF83" s="239"/>
      <c r="FG83" s="239"/>
      <c r="FH83" s="239"/>
      <c r="FI83" s="239"/>
      <c r="FJ83" s="239"/>
      <c r="FK83" s="239"/>
      <c r="FL83" s="239"/>
      <c r="FM83" s="239"/>
      <c r="FN83" s="239"/>
      <c r="FO83" s="239"/>
      <c r="FP83" s="239"/>
      <c r="FQ83" s="239"/>
      <c r="FR83" s="239"/>
      <c r="FS83" s="239"/>
      <c r="FT83" s="239"/>
      <c r="FU83" s="239"/>
      <c r="FV83" s="239"/>
      <c r="FW83" s="239"/>
      <c r="FX83" s="239"/>
      <c r="FY83" s="239"/>
      <c r="FZ83" s="239"/>
      <c r="GA83" s="239"/>
      <c r="GB83" s="239"/>
      <c r="GC83" s="239"/>
      <c r="GD83" s="239"/>
      <c r="GE83" s="239"/>
      <c r="GF83" s="239"/>
      <c r="GG83" s="239"/>
      <c r="GH83" s="239"/>
      <c r="GI83" s="239"/>
      <c r="GJ83" s="239"/>
      <c r="GK83" s="239"/>
      <c r="GL83" s="239"/>
      <c r="GM83" s="239"/>
      <c r="GN83" s="239"/>
      <c r="GO83" s="239"/>
      <c r="GP83" s="239"/>
      <c r="GQ83" s="239"/>
      <c r="GR83" s="239"/>
      <c r="GS83" s="239"/>
      <c r="GT83" s="239"/>
      <c r="GU83" s="239"/>
      <c r="GV83" s="239"/>
      <c r="GW83" s="239"/>
      <c r="GX83" s="239"/>
      <c r="GY83" s="239"/>
      <c r="GZ83" s="239"/>
      <c r="HA83" s="239"/>
      <c r="HB83" s="239"/>
      <c r="HC83" s="239"/>
      <c r="HD83" s="239"/>
      <c r="HE83" s="239"/>
      <c r="HF83" s="239"/>
      <c r="HG83" s="239"/>
      <c r="HH83" s="239"/>
      <c r="HI83" s="239"/>
      <c r="HJ83" s="239"/>
      <c r="HK83" s="239"/>
      <c r="HL83" s="239"/>
      <c r="HM83" s="239"/>
      <c r="HN83" s="239"/>
      <c r="HO83" s="239"/>
      <c r="HP83" s="239"/>
      <c r="HQ83" s="239"/>
      <c r="HR83" s="239"/>
      <c r="HS83" s="239"/>
      <c r="HT83" s="239"/>
      <c r="HU83" s="239"/>
      <c r="HV83" s="239"/>
      <c r="HW83" s="239"/>
      <c r="HX83" s="239"/>
      <c r="HY83" s="239"/>
      <c r="HZ83" s="239"/>
      <c r="IA83" s="239"/>
      <c r="IB83" s="239"/>
      <c r="IC83" s="239"/>
      <c r="ID83" s="239"/>
      <c r="IE83" s="239"/>
      <c r="IF83" s="239"/>
      <c r="IG83" s="239"/>
      <c r="IH83" s="239"/>
      <c r="II83" s="239"/>
      <c r="IJ83" s="239"/>
      <c r="IK83" s="239"/>
      <c r="IL83" s="239"/>
      <c r="IM83" s="239"/>
      <c r="IN83" s="239"/>
      <c r="IO83" s="239"/>
      <c r="IP83" s="239"/>
      <c r="IQ83" s="239"/>
      <c r="IR83" s="239"/>
      <c r="IS83" s="239"/>
      <c r="IT83" s="239"/>
      <c r="IU83" s="239"/>
      <c r="IV83" s="239"/>
      <c r="IW83" s="239"/>
    </row>
    <row r="84" spans="1:257" s="311" customFormat="1" ht="15.75" customHeight="1" x14ac:dyDescent="0.3">
      <c r="A84" s="212"/>
      <c r="B84" s="213"/>
      <c r="C84" s="456" t="s">
        <v>130</v>
      </c>
      <c r="D84" s="456"/>
      <c r="E84" s="456"/>
      <c r="F84" s="456"/>
      <c r="G84" s="456"/>
      <c r="H84" s="214">
        <f>H40+H39+H43</f>
        <v>16628</v>
      </c>
      <c r="I84" s="214">
        <f>I40+I39+I43</f>
        <v>0</v>
      </c>
      <c r="J84" s="279">
        <f>J40+J39+J43+J47</f>
        <v>13811.699999999999</v>
      </c>
      <c r="K84" s="214">
        <f>K40+K39+K43+K47</f>
        <v>3004.7</v>
      </c>
      <c r="L84" s="214">
        <f>L40+L39+L43+L47</f>
        <v>3044.6</v>
      </c>
      <c r="M84" s="214">
        <f>M40+M39+M43</f>
        <v>933.8</v>
      </c>
      <c r="N84" s="214">
        <f>N40+N39+N43+N47</f>
        <v>37422.799999999996</v>
      </c>
      <c r="O84" s="198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1"/>
      <c r="AN84" s="221"/>
      <c r="AO84" s="221"/>
      <c r="AP84" s="221"/>
      <c r="AQ84" s="221"/>
      <c r="AR84" s="221"/>
      <c r="AS84" s="221"/>
      <c r="AT84" s="221"/>
      <c r="AU84" s="221"/>
      <c r="AV84" s="221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  <c r="BJ84" s="221"/>
      <c r="BK84" s="221"/>
      <c r="BL84" s="221"/>
      <c r="BM84" s="221"/>
      <c r="BN84" s="221"/>
      <c r="BO84" s="221"/>
      <c r="BP84" s="221"/>
      <c r="BQ84" s="221"/>
      <c r="BR84" s="221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  <c r="CC84" s="239"/>
      <c r="CD84" s="239"/>
      <c r="CE84" s="239"/>
      <c r="CF84" s="239"/>
      <c r="CG84" s="239"/>
      <c r="CH84" s="239"/>
      <c r="CI84" s="239"/>
      <c r="CJ84" s="239"/>
      <c r="CK84" s="239"/>
      <c r="CL84" s="239"/>
      <c r="CM84" s="239"/>
      <c r="CN84" s="239"/>
      <c r="CO84" s="239"/>
      <c r="CP84" s="239"/>
      <c r="CQ84" s="239"/>
      <c r="CR84" s="239"/>
      <c r="CS84" s="239"/>
      <c r="CT84" s="239"/>
      <c r="CU84" s="239"/>
      <c r="CV84" s="239"/>
      <c r="CW84" s="239"/>
      <c r="CX84" s="239"/>
      <c r="CY84" s="239"/>
      <c r="CZ84" s="239"/>
      <c r="DA84" s="239"/>
      <c r="DB84" s="239"/>
      <c r="DC84" s="239"/>
      <c r="DD84" s="239"/>
      <c r="DE84" s="239"/>
      <c r="DF84" s="239"/>
      <c r="DG84" s="239"/>
      <c r="DH84" s="239"/>
      <c r="DI84" s="239"/>
      <c r="DJ84" s="239"/>
      <c r="DK84" s="239"/>
      <c r="DL84" s="239"/>
      <c r="DM84" s="239"/>
      <c r="DN84" s="239"/>
      <c r="DO84" s="239"/>
      <c r="DP84" s="239"/>
      <c r="DQ84" s="239"/>
      <c r="DR84" s="239"/>
      <c r="DS84" s="239"/>
      <c r="DT84" s="239"/>
      <c r="DU84" s="239"/>
      <c r="DV84" s="239"/>
      <c r="DW84" s="239"/>
      <c r="DX84" s="239"/>
      <c r="DY84" s="239"/>
      <c r="DZ84" s="239"/>
      <c r="EA84" s="239"/>
      <c r="EB84" s="239"/>
      <c r="EC84" s="239"/>
      <c r="ED84" s="239"/>
      <c r="EE84" s="239"/>
      <c r="EF84" s="239"/>
      <c r="EG84" s="239"/>
      <c r="EH84" s="239"/>
      <c r="EI84" s="239"/>
      <c r="EJ84" s="239"/>
      <c r="EK84" s="239"/>
      <c r="EL84" s="239"/>
      <c r="EM84" s="239"/>
      <c r="EN84" s="239"/>
      <c r="EO84" s="239"/>
      <c r="EP84" s="239"/>
      <c r="EQ84" s="239"/>
      <c r="ER84" s="239"/>
      <c r="ES84" s="239"/>
      <c r="ET84" s="239"/>
      <c r="EU84" s="239"/>
      <c r="EV84" s="239"/>
      <c r="EW84" s="239"/>
      <c r="EX84" s="239"/>
      <c r="EY84" s="239"/>
      <c r="EZ84" s="239"/>
      <c r="FA84" s="239"/>
      <c r="FB84" s="239"/>
      <c r="FC84" s="239"/>
      <c r="FD84" s="239"/>
      <c r="FE84" s="239"/>
      <c r="FF84" s="239"/>
      <c r="FG84" s="239"/>
      <c r="FH84" s="239"/>
      <c r="FI84" s="239"/>
      <c r="FJ84" s="239"/>
      <c r="FK84" s="239"/>
      <c r="FL84" s="239"/>
      <c r="FM84" s="239"/>
      <c r="FN84" s="239"/>
      <c r="FO84" s="239"/>
      <c r="FP84" s="239"/>
      <c r="FQ84" s="239"/>
      <c r="FR84" s="239"/>
      <c r="FS84" s="239"/>
      <c r="FT84" s="239"/>
      <c r="FU84" s="239"/>
      <c r="FV84" s="239"/>
      <c r="FW84" s="239"/>
      <c r="FX84" s="239"/>
      <c r="FY84" s="239"/>
      <c r="FZ84" s="239"/>
      <c r="GA84" s="239"/>
      <c r="GB84" s="239"/>
      <c r="GC84" s="239"/>
      <c r="GD84" s="239"/>
      <c r="GE84" s="239"/>
      <c r="GF84" s="239"/>
      <c r="GG84" s="239"/>
      <c r="GH84" s="239"/>
      <c r="GI84" s="239"/>
      <c r="GJ84" s="239"/>
      <c r="GK84" s="239"/>
      <c r="GL84" s="239"/>
      <c r="GM84" s="239"/>
      <c r="GN84" s="239"/>
      <c r="GO84" s="239"/>
      <c r="GP84" s="239"/>
      <c r="GQ84" s="239"/>
      <c r="GR84" s="239"/>
      <c r="GS84" s="239"/>
      <c r="GT84" s="239"/>
      <c r="GU84" s="239"/>
      <c r="GV84" s="239"/>
      <c r="GW84" s="239"/>
      <c r="GX84" s="239"/>
      <c r="GY84" s="239"/>
      <c r="GZ84" s="239"/>
      <c r="HA84" s="239"/>
      <c r="HB84" s="239"/>
      <c r="HC84" s="239"/>
      <c r="HD84" s="239"/>
      <c r="HE84" s="239"/>
      <c r="HF84" s="239"/>
      <c r="HG84" s="239"/>
      <c r="HH84" s="239"/>
      <c r="HI84" s="239"/>
      <c r="HJ84" s="239"/>
      <c r="HK84" s="239"/>
      <c r="HL84" s="239"/>
      <c r="HM84" s="239"/>
      <c r="HN84" s="239"/>
      <c r="HO84" s="239"/>
      <c r="HP84" s="239"/>
      <c r="HQ84" s="239"/>
      <c r="HR84" s="239"/>
      <c r="HS84" s="239"/>
      <c r="HT84" s="239"/>
      <c r="HU84" s="239"/>
      <c r="HV84" s="239"/>
      <c r="HW84" s="239"/>
      <c r="HX84" s="239"/>
      <c r="HY84" s="239"/>
      <c r="HZ84" s="239"/>
      <c r="IA84" s="239"/>
      <c r="IB84" s="239"/>
      <c r="IC84" s="239"/>
      <c r="ID84" s="239"/>
      <c r="IE84" s="239"/>
      <c r="IF84" s="239"/>
      <c r="IG84" s="239"/>
      <c r="IH84" s="239"/>
      <c r="II84" s="239"/>
      <c r="IJ84" s="239"/>
      <c r="IK84" s="239"/>
      <c r="IL84" s="239"/>
      <c r="IM84" s="239"/>
      <c r="IN84" s="239"/>
      <c r="IO84" s="239"/>
      <c r="IP84" s="239"/>
      <c r="IQ84" s="239"/>
      <c r="IR84" s="239"/>
      <c r="IS84" s="239"/>
      <c r="IT84" s="239"/>
      <c r="IU84" s="239"/>
      <c r="IV84" s="239"/>
      <c r="IW84" s="239"/>
    </row>
    <row r="85" spans="1:257" s="311" customFormat="1" ht="15.75" customHeight="1" x14ac:dyDescent="0.3">
      <c r="A85" s="212"/>
      <c r="B85" s="215"/>
      <c r="C85" s="457" t="s">
        <v>131</v>
      </c>
      <c r="D85" s="457"/>
      <c r="E85" s="457"/>
      <c r="F85" s="457"/>
      <c r="G85" s="457"/>
      <c r="H85" s="216">
        <f>H82-H86-H84</f>
        <v>205622.7</v>
      </c>
      <c r="I85" s="216">
        <f t="shared" ref="I85" si="3">I82-I86-I84</f>
        <v>0</v>
      </c>
      <c r="J85" s="280">
        <f>J82-J86-J84</f>
        <v>206074.60000000027</v>
      </c>
      <c r="K85" s="216">
        <f>K82-K86-K84</f>
        <v>206895.40000000005</v>
      </c>
      <c r="L85" s="216">
        <f t="shared" ref="L85:M85" si="4">L82-L86-L84</f>
        <v>204976.90000000002</v>
      </c>
      <c r="M85" s="216">
        <f t="shared" si="4"/>
        <v>204114.70000000007</v>
      </c>
      <c r="N85" s="216">
        <f>N82-N86-N84</f>
        <v>1027684.2999999991</v>
      </c>
      <c r="O85" s="219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  <c r="BJ85" s="221"/>
      <c r="BK85" s="221"/>
      <c r="BL85" s="221"/>
      <c r="BM85" s="221"/>
      <c r="BN85" s="221"/>
      <c r="BO85" s="221"/>
      <c r="BP85" s="221"/>
      <c r="BQ85" s="221"/>
      <c r="BR85" s="221"/>
      <c r="BS85" s="239"/>
      <c r="BT85" s="239"/>
      <c r="BU85" s="239"/>
      <c r="BV85" s="239"/>
      <c r="BW85" s="239"/>
      <c r="BX85" s="239"/>
      <c r="BY85" s="239"/>
      <c r="BZ85" s="239"/>
      <c r="CA85" s="239"/>
      <c r="CB85" s="239"/>
      <c r="CC85" s="239"/>
      <c r="CD85" s="239"/>
      <c r="CE85" s="239"/>
      <c r="CF85" s="239"/>
      <c r="CG85" s="239"/>
      <c r="CH85" s="239"/>
      <c r="CI85" s="239"/>
      <c r="CJ85" s="239"/>
      <c r="CK85" s="239"/>
      <c r="CL85" s="239"/>
      <c r="CM85" s="239"/>
      <c r="CN85" s="239"/>
      <c r="CO85" s="239"/>
      <c r="CP85" s="239"/>
      <c r="CQ85" s="239"/>
      <c r="CR85" s="239"/>
      <c r="CS85" s="239"/>
      <c r="CT85" s="239"/>
      <c r="CU85" s="239"/>
      <c r="CV85" s="239"/>
      <c r="CW85" s="239"/>
      <c r="CX85" s="239"/>
      <c r="CY85" s="239"/>
      <c r="CZ85" s="239"/>
      <c r="DA85" s="239"/>
      <c r="DB85" s="239"/>
      <c r="DC85" s="239"/>
      <c r="DD85" s="239"/>
      <c r="DE85" s="239"/>
      <c r="DF85" s="239"/>
      <c r="DG85" s="239"/>
      <c r="DH85" s="239"/>
      <c r="DI85" s="239"/>
      <c r="DJ85" s="239"/>
      <c r="DK85" s="239"/>
      <c r="DL85" s="239"/>
      <c r="DM85" s="239"/>
      <c r="DN85" s="239"/>
      <c r="DO85" s="239"/>
      <c r="DP85" s="239"/>
      <c r="DQ85" s="239"/>
      <c r="DR85" s="239"/>
      <c r="DS85" s="239"/>
      <c r="DT85" s="239"/>
      <c r="DU85" s="239"/>
      <c r="DV85" s="239"/>
      <c r="DW85" s="239"/>
      <c r="DX85" s="239"/>
      <c r="DY85" s="239"/>
      <c r="DZ85" s="239"/>
      <c r="EA85" s="239"/>
      <c r="EB85" s="239"/>
      <c r="EC85" s="239"/>
      <c r="ED85" s="239"/>
      <c r="EE85" s="239"/>
      <c r="EF85" s="239"/>
      <c r="EG85" s="239"/>
      <c r="EH85" s="239"/>
      <c r="EI85" s="239"/>
      <c r="EJ85" s="239"/>
      <c r="EK85" s="239"/>
      <c r="EL85" s="239"/>
      <c r="EM85" s="239"/>
      <c r="EN85" s="239"/>
      <c r="EO85" s="239"/>
      <c r="EP85" s="239"/>
      <c r="EQ85" s="239"/>
      <c r="ER85" s="239"/>
      <c r="ES85" s="239"/>
      <c r="ET85" s="239"/>
      <c r="EU85" s="239"/>
      <c r="EV85" s="239"/>
      <c r="EW85" s="239"/>
      <c r="EX85" s="239"/>
      <c r="EY85" s="239"/>
      <c r="EZ85" s="239"/>
      <c r="FA85" s="239"/>
      <c r="FB85" s="239"/>
      <c r="FC85" s="239"/>
      <c r="FD85" s="239"/>
      <c r="FE85" s="239"/>
      <c r="FF85" s="239"/>
      <c r="FG85" s="239"/>
      <c r="FH85" s="239"/>
      <c r="FI85" s="239"/>
      <c r="FJ85" s="239"/>
      <c r="FK85" s="239"/>
      <c r="FL85" s="239"/>
      <c r="FM85" s="239"/>
      <c r="FN85" s="239"/>
      <c r="FO85" s="239"/>
      <c r="FP85" s="239"/>
      <c r="FQ85" s="239"/>
      <c r="FR85" s="239"/>
      <c r="FS85" s="239"/>
      <c r="FT85" s="239"/>
      <c r="FU85" s="239"/>
      <c r="FV85" s="239"/>
      <c r="FW85" s="239"/>
      <c r="FX85" s="239"/>
      <c r="FY85" s="239"/>
      <c r="FZ85" s="239"/>
      <c r="GA85" s="239"/>
      <c r="GB85" s="239"/>
      <c r="GC85" s="239"/>
      <c r="GD85" s="239"/>
      <c r="GE85" s="239"/>
      <c r="GF85" s="239"/>
      <c r="GG85" s="239"/>
      <c r="GH85" s="239"/>
      <c r="GI85" s="239"/>
      <c r="GJ85" s="239"/>
      <c r="GK85" s="239"/>
      <c r="GL85" s="239"/>
      <c r="GM85" s="239"/>
      <c r="GN85" s="239"/>
      <c r="GO85" s="239"/>
      <c r="GP85" s="239"/>
      <c r="GQ85" s="239"/>
      <c r="GR85" s="239"/>
      <c r="GS85" s="239"/>
      <c r="GT85" s="239"/>
      <c r="GU85" s="239"/>
      <c r="GV85" s="239"/>
      <c r="GW85" s="239"/>
      <c r="GX85" s="239"/>
      <c r="GY85" s="239"/>
      <c r="GZ85" s="239"/>
      <c r="HA85" s="239"/>
      <c r="HB85" s="239"/>
      <c r="HC85" s="239"/>
      <c r="HD85" s="239"/>
      <c r="HE85" s="239"/>
      <c r="HF85" s="239"/>
      <c r="HG85" s="239"/>
      <c r="HH85" s="239"/>
      <c r="HI85" s="239"/>
      <c r="HJ85" s="239"/>
      <c r="HK85" s="239"/>
      <c r="HL85" s="239"/>
      <c r="HM85" s="239"/>
      <c r="HN85" s="239"/>
      <c r="HO85" s="239"/>
      <c r="HP85" s="239"/>
      <c r="HQ85" s="239"/>
      <c r="HR85" s="239"/>
      <c r="HS85" s="239"/>
      <c r="HT85" s="239"/>
      <c r="HU85" s="239"/>
      <c r="HV85" s="239"/>
      <c r="HW85" s="239"/>
      <c r="HX85" s="239"/>
      <c r="HY85" s="239"/>
      <c r="HZ85" s="239"/>
      <c r="IA85" s="239"/>
      <c r="IB85" s="239"/>
      <c r="IC85" s="239"/>
      <c r="ID85" s="239"/>
      <c r="IE85" s="239"/>
      <c r="IF85" s="239"/>
      <c r="IG85" s="239"/>
      <c r="IH85" s="239"/>
      <c r="II85" s="239"/>
      <c r="IJ85" s="239"/>
      <c r="IK85" s="239"/>
      <c r="IL85" s="239"/>
      <c r="IM85" s="239"/>
      <c r="IN85" s="239"/>
      <c r="IO85" s="239"/>
      <c r="IP85" s="239"/>
      <c r="IQ85" s="239"/>
      <c r="IR85" s="239"/>
      <c r="IS85" s="239"/>
      <c r="IT85" s="239"/>
      <c r="IU85" s="239"/>
      <c r="IV85" s="239"/>
      <c r="IW85" s="239"/>
    </row>
    <row r="86" spans="1:257" s="311" customFormat="1" ht="15.75" customHeight="1" x14ac:dyDescent="0.3">
      <c r="A86" s="212"/>
      <c r="B86" s="215"/>
      <c r="C86" s="457" t="s">
        <v>133</v>
      </c>
      <c r="D86" s="457"/>
      <c r="E86" s="457"/>
      <c r="F86" s="457"/>
      <c r="G86" s="457"/>
      <c r="H86" s="280">
        <f>H9+H15+H23+H18+H31+H33+H34+H36+H38+H42+H45+H55+H56+H59+H60+H62+H63+H67+H70+H72+H73+H78+H10+H25+H69+H79+H80+H81+H32+H65+H52+H50+H20</f>
        <v>85158.13</v>
      </c>
      <c r="I86" s="280">
        <f t="shared" ref="I86" si="5">I9+I15+I23+I18+I31+I33+I34+I36+I38+I42+I45+I55+I56+I59+I60+I62+I63+I67+I70+I72+I73+I78+I10+I25+I69+I79+I80+I81+I32+I65+I52+I50+I20</f>
        <v>0</v>
      </c>
      <c r="J86" s="280">
        <f>J9+J15+J23+J18+J31+J33+J34+J36+J38+J42+J45+J55+J56+J59+J60+J62+J63+J67+J70+J72+J73+J78+J10+J25+J69+J79+J80+J81+J32+J65+J52+J50+J20</f>
        <v>94726.999999999956</v>
      </c>
      <c r="K86" s="280">
        <f>K9+K15+K23+K18+K31+K33+K34+K36+K38+K42+K45+K55+K56+K59+K60+K62+K63+K67+K70+K72+K73+K78+K10+K25+K69+K79+K80+K81+K32+K65+K52+K50+K20+K57</f>
        <v>108242.69999999998</v>
      </c>
      <c r="L86" s="280">
        <f t="shared" ref="L86:M86" si="6">L9+L15+L23+L18+L31+L33+L34+L36+L38+L42+L45+L55+L56+L59+L60+L62+L63+L67+L70+L72+L73+L78+L10+L25+L69+L79+L80+L81+L32+L65+L52+L50+L20+L57</f>
        <v>104238.69999999998</v>
      </c>
      <c r="M86" s="280">
        <f t="shared" si="6"/>
        <v>104235.79999999999</v>
      </c>
      <c r="N86" s="280">
        <f>N9+N15+N23+N18+N31+N33+N34+N36+N38+N42+N45+N55+N56+N59+N60+N62+N63+N67+N70+N72+N73+N78+N10+N25+N69+N79+N80+N81+N32+N65+N52+N50+N20+N57</f>
        <v>496602.33000000007</v>
      </c>
      <c r="O86" s="219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1"/>
      <c r="BR86" s="221"/>
      <c r="BS86" s="239"/>
      <c r="BT86" s="239"/>
      <c r="BU86" s="239"/>
      <c r="BV86" s="239"/>
      <c r="BW86" s="239"/>
      <c r="BX86" s="239"/>
      <c r="BY86" s="239"/>
      <c r="BZ86" s="239"/>
      <c r="CA86" s="239"/>
      <c r="CB86" s="239"/>
      <c r="CC86" s="239"/>
      <c r="CD86" s="239"/>
      <c r="CE86" s="239"/>
      <c r="CF86" s="239"/>
      <c r="CG86" s="239"/>
      <c r="CH86" s="239"/>
      <c r="CI86" s="239"/>
      <c r="CJ86" s="239"/>
      <c r="CK86" s="239"/>
      <c r="CL86" s="239"/>
      <c r="CM86" s="239"/>
      <c r="CN86" s="239"/>
      <c r="CO86" s="239"/>
      <c r="CP86" s="239"/>
      <c r="CQ86" s="239"/>
      <c r="CR86" s="239"/>
      <c r="CS86" s="239"/>
      <c r="CT86" s="239"/>
      <c r="CU86" s="239"/>
      <c r="CV86" s="239"/>
      <c r="CW86" s="239"/>
      <c r="CX86" s="239"/>
      <c r="CY86" s="239"/>
      <c r="CZ86" s="239"/>
      <c r="DA86" s="239"/>
      <c r="DB86" s="239"/>
      <c r="DC86" s="239"/>
      <c r="DD86" s="239"/>
      <c r="DE86" s="239"/>
      <c r="DF86" s="239"/>
      <c r="DG86" s="239"/>
      <c r="DH86" s="239"/>
      <c r="DI86" s="239"/>
      <c r="DJ86" s="239"/>
      <c r="DK86" s="239"/>
      <c r="DL86" s="239"/>
      <c r="DM86" s="239"/>
      <c r="DN86" s="239"/>
      <c r="DO86" s="239"/>
      <c r="DP86" s="239"/>
      <c r="DQ86" s="239"/>
      <c r="DR86" s="239"/>
      <c r="DS86" s="239"/>
      <c r="DT86" s="239"/>
      <c r="DU86" s="239"/>
      <c r="DV86" s="239"/>
      <c r="DW86" s="239"/>
      <c r="DX86" s="239"/>
      <c r="DY86" s="239"/>
      <c r="DZ86" s="239"/>
      <c r="EA86" s="239"/>
      <c r="EB86" s="239"/>
      <c r="EC86" s="239"/>
      <c r="ED86" s="239"/>
      <c r="EE86" s="239"/>
      <c r="EF86" s="239"/>
      <c r="EG86" s="239"/>
      <c r="EH86" s="239"/>
      <c r="EI86" s="239"/>
      <c r="EJ86" s="239"/>
      <c r="EK86" s="239"/>
      <c r="EL86" s="239"/>
      <c r="EM86" s="239"/>
      <c r="EN86" s="239"/>
      <c r="EO86" s="239"/>
      <c r="EP86" s="239"/>
      <c r="EQ86" s="239"/>
      <c r="ER86" s="239"/>
      <c r="ES86" s="239"/>
      <c r="ET86" s="239"/>
      <c r="EU86" s="239"/>
      <c r="EV86" s="239"/>
      <c r="EW86" s="239"/>
      <c r="EX86" s="239"/>
      <c r="EY86" s="239"/>
      <c r="EZ86" s="239"/>
      <c r="FA86" s="239"/>
      <c r="FB86" s="239"/>
      <c r="FC86" s="239"/>
      <c r="FD86" s="239"/>
      <c r="FE86" s="239"/>
      <c r="FF86" s="239"/>
      <c r="FG86" s="239"/>
      <c r="FH86" s="239"/>
      <c r="FI86" s="239"/>
      <c r="FJ86" s="239"/>
      <c r="FK86" s="239"/>
      <c r="FL86" s="239"/>
      <c r="FM86" s="239"/>
      <c r="FN86" s="239"/>
      <c r="FO86" s="239"/>
      <c r="FP86" s="239"/>
      <c r="FQ86" s="239"/>
      <c r="FR86" s="239"/>
      <c r="FS86" s="239"/>
      <c r="FT86" s="239"/>
      <c r="FU86" s="239"/>
      <c r="FV86" s="239"/>
      <c r="FW86" s="239"/>
      <c r="FX86" s="239"/>
      <c r="FY86" s="239"/>
      <c r="FZ86" s="239"/>
      <c r="GA86" s="239"/>
      <c r="GB86" s="239"/>
      <c r="GC86" s="239"/>
      <c r="GD86" s="239"/>
      <c r="GE86" s="239"/>
      <c r="GF86" s="239"/>
      <c r="GG86" s="239"/>
      <c r="GH86" s="239"/>
      <c r="GI86" s="239"/>
      <c r="GJ86" s="239"/>
      <c r="GK86" s="239"/>
      <c r="GL86" s="239"/>
      <c r="GM86" s="239"/>
      <c r="GN86" s="239"/>
      <c r="GO86" s="239"/>
      <c r="GP86" s="239"/>
      <c r="GQ86" s="239"/>
      <c r="GR86" s="239"/>
      <c r="GS86" s="239"/>
      <c r="GT86" s="239"/>
      <c r="GU86" s="239"/>
      <c r="GV86" s="239"/>
      <c r="GW86" s="239"/>
      <c r="GX86" s="239"/>
      <c r="GY86" s="239"/>
      <c r="GZ86" s="239"/>
      <c r="HA86" s="239"/>
      <c r="HB86" s="239"/>
      <c r="HC86" s="239"/>
      <c r="HD86" s="239"/>
      <c r="HE86" s="239"/>
      <c r="HF86" s="239"/>
      <c r="HG86" s="239"/>
      <c r="HH86" s="239"/>
      <c r="HI86" s="239"/>
      <c r="HJ86" s="239"/>
      <c r="HK86" s="239"/>
      <c r="HL86" s="239"/>
      <c r="HM86" s="239"/>
      <c r="HN86" s="239"/>
      <c r="HO86" s="239"/>
      <c r="HP86" s="239"/>
      <c r="HQ86" s="239"/>
      <c r="HR86" s="239"/>
      <c r="HS86" s="239"/>
      <c r="HT86" s="239"/>
      <c r="HU86" s="239"/>
      <c r="HV86" s="239"/>
      <c r="HW86" s="239"/>
      <c r="HX86" s="239"/>
      <c r="HY86" s="239"/>
      <c r="HZ86" s="239"/>
      <c r="IA86" s="239"/>
      <c r="IB86" s="239"/>
      <c r="IC86" s="239"/>
      <c r="ID86" s="239"/>
      <c r="IE86" s="239"/>
      <c r="IF86" s="239"/>
      <c r="IG86" s="239"/>
      <c r="IH86" s="239"/>
      <c r="II86" s="239"/>
      <c r="IJ86" s="239"/>
      <c r="IK86" s="239"/>
      <c r="IL86" s="239"/>
      <c r="IM86" s="239"/>
      <c r="IN86" s="239"/>
      <c r="IO86" s="239"/>
      <c r="IP86" s="239"/>
      <c r="IQ86" s="239"/>
      <c r="IR86" s="239"/>
      <c r="IS86" s="239"/>
      <c r="IT86" s="239"/>
      <c r="IU86" s="239"/>
      <c r="IV86" s="239"/>
      <c r="IW86" s="239"/>
    </row>
    <row r="87" spans="1:257" s="311" customFormat="1" x14ac:dyDescent="0.3">
      <c r="A87" s="212"/>
      <c r="B87" s="215"/>
      <c r="C87" s="458" t="s">
        <v>366</v>
      </c>
      <c r="D87" s="458"/>
      <c r="E87" s="458"/>
      <c r="F87" s="458"/>
      <c r="G87" s="458"/>
      <c r="H87" s="216">
        <f>SUM(H84:H86)</f>
        <v>307408.83</v>
      </c>
      <c r="I87" s="216">
        <f t="shared" ref="I87:N87" si="7">SUM(I84:I86)</f>
        <v>0</v>
      </c>
      <c r="J87" s="280">
        <f t="shared" si="7"/>
        <v>314613.30000000022</v>
      </c>
      <c r="K87" s="216">
        <f t="shared" si="7"/>
        <v>318142.80000000005</v>
      </c>
      <c r="L87" s="216">
        <f t="shared" si="7"/>
        <v>312260.2</v>
      </c>
      <c r="M87" s="216">
        <f t="shared" si="7"/>
        <v>309284.30000000005</v>
      </c>
      <c r="N87" s="216">
        <f t="shared" si="7"/>
        <v>1561709.4299999992</v>
      </c>
      <c r="O87" s="219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  <c r="FF87" s="239"/>
      <c r="FG87" s="239"/>
      <c r="FH87" s="239"/>
      <c r="FI87" s="239"/>
      <c r="FJ87" s="239"/>
      <c r="FK87" s="239"/>
      <c r="FL87" s="239"/>
      <c r="FM87" s="239"/>
      <c r="FN87" s="239"/>
      <c r="FO87" s="239"/>
      <c r="FP87" s="239"/>
      <c r="FQ87" s="239"/>
      <c r="FR87" s="239"/>
      <c r="FS87" s="239"/>
      <c r="FT87" s="239"/>
      <c r="FU87" s="239"/>
      <c r="FV87" s="239"/>
      <c r="FW87" s="239"/>
      <c r="FX87" s="239"/>
      <c r="FY87" s="239"/>
      <c r="FZ87" s="239"/>
      <c r="GA87" s="239"/>
      <c r="GB87" s="239"/>
      <c r="GC87" s="239"/>
      <c r="GD87" s="239"/>
      <c r="GE87" s="239"/>
      <c r="GF87" s="239"/>
      <c r="GG87" s="239"/>
      <c r="GH87" s="239"/>
      <c r="GI87" s="239"/>
      <c r="GJ87" s="239"/>
      <c r="GK87" s="239"/>
      <c r="GL87" s="239"/>
      <c r="GM87" s="239"/>
      <c r="GN87" s="239"/>
      <c r="GO87" s="239"/>
      <c r="GP87" s="239"/>
      <c r="GQ87" s="239"/>
      <c r="GR87" s="239"/>
      <c r="GS87" s="239"/>
      <c r="GT87" s="239"/>
      <c r="GU87" s="239"/>
      <c r="GV87" s="239"/>
      <c r="GW87" s="239"/>
      <c r="GX87" s="239"/>
      <c r="GY87" s="239"/>
      <c r="GZ87" s="239"/>
      <c r="HA87" s="239"/>
      <c r="HB87" s="239"/>
      <c r="HC87" s="239"/>
      <c r="HD87" s="239"/>
      <c r="HE87" s="239"/>
      <c r="HF87" s="239"/>
      <c r="HG87" s="239"/>
      <c r="HH87" s="239"/>
      <c r="HI87" s="239"/>
      <c r="HJ87" s="239"/>
      <c r="HK87" s="239"/>
      <c r="HL87" s="239"/>
      <c r="HM87" s="239"/>
      <c r="HN87" s="239"/>
      <c r="HO87" s="239"/>
      <c r="HP87" s="239"/>
      <c r="HQ87" s="239"/>
      <c r="HR87" s="239"/>
      <c r="HS87" s="239"/>
      <c r="HT87" s="239"/>
      <c r="HU87" s="239"/>
      <c r="HV87" s="239"/>
      <c r="HW87" s="239"/>
      <c r="HX87" s="239"/>
      <c r="HY87" s="239"/>
      <c r="HZ87" s="239"/>
      <c r="IA87" s="239"/>
      <c r="IB87" s="239"/>
      <c r="IC87" s="239"/>
      <c r="ID87" s="239"/>
      <c r="IE87" s="239"/>
      <c r="IF87" s="239"/>
      <c r="IG87" s="239"/>
      <c r="IH87" s="239"/>
      <c r="II87" s="239"/>
      <c r="IJ87" s="239"/>
      <c r="IK87" s="239"/>
      <c r="IL87" s="239"/>
      <c r="IM87" s="239"/>
      <c r="IN87" s="239"/>
      <c r="IO87" s="239"/>
      <c r="IP87" s="239"/>
      <c r="IQ87" s="239"/>
      <c r="IR87" s="239"/>
      <c r="IS87" s="239"/>
      <c r="IT87" s="239"/>
      <c r="IU87" s="239"/>
      <c r="IV87" s="239"/>
      <c r="IW87" s="239"/>
    </row>
    <row r="88" spans="1:257" s="311" customFormat="1" x14ac:dyDescent="0.3">
      <c r="A88" s="212"/>
      <c r="B88" s="215"/>
      <c r="C88" s="232"/>
      <c r="D88" s="232"/>
      <c r="E88" s="232"/>
      <c r="F88" s="232"/>
      <c r="G88" s="232"/>
      <c r="H88" s="281"/>
      <c r="I88" s="281"/>
      <c r="J88" s="281"/>
      <c r="K88" s="281"/>
      <c r="L88" s="281"/>
      <c r="M88" s="281"/>
      <c r="N88" s="281"/>
      <c r="O88" s="219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G88" s="239"/>
      <c r="EH88" s="239"/>
      <c r="EI88" s="239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  <c r="FE88" s="239"/>
      <c r="FF88" s="239"/>
      <c r="FG88" s="239"/>
      <c r="FH88" s="239"/>
      <c r="FI88" s="239"/>
      <c r="FJ88" s="239"/>
      <c r="FK88" s="239"/>
      <c r="FL88" s="239"/>
      <c r="FM88" s="239"/>
      <c r="FN88" s="239"/>
      <c r="FO88" s="239"/>
      <c r="FP88" s="239"/>
      <c r="FQ88" s="239"/>
      <c r="FR88" s="239"/>
      <c r="FS88" s="239"/>
      <c r="FT88" s="239"/>
      <c r="FU88" s="239"/>
      <c r="FV88" s="239"/>
      <c r="FW88" s="239"/>
      <c r="FX88" s="239"/>
      <c r="FY88" s="239"/>
      <c r="FZ88" s="239"/>
      <c r="GA88" s="239"/>
      <c r="GB88" s="239"/>
      <c r="GC88" s="239"/>
      <c r="GD88" s="239"/>
      <c r="GE88" s="239"/>
      <c r="GF88" s="239"/>
      <c r="GG88" s="239"/>
      <c r="GH88" s="239"/>
      <c r="GI88" s="239"/>
      <c r="GJ88" s="239"/>
      <c r="GK88" s="239"/>
      <c r="GL88" s="239"/>
      <c r="GM88" s="239"/>
      <c r="GN88" s="239"/>
      <c r="GO88" s="239"/>
      <c r="GP88" s="239"/>
      <c r="GQ88" s="239"/>
      <c r="GR88" s="239"/>
      <c r="GS88" s="239"/>
      <c r="GT88" s="239"/>
      <c r="GU88" s="239"/>
      <c r="GV88" s="239"/>
      <c r="GW88" s="239"/>
      <c r="GX88" s="239"/>
      <c r="GY88" s="239"/>
      <c r="GZ88" s="239"/>
      <c r="HA88" s="239"/>
      <c r="HB88" s="239"/>
      <c r="HC88" s="239"/>
      <c r="HD88" s="239"/>
      <c r="HE88" s="239"/>
      <c r="HF88" s="239"/>
      <c r="HG88" s="239"/>
      <c r="HH88" s="239"/>
      <c r="HI88" s="239"/>
      <c r="HJ88" s="239"/>
      <c r="HK88" s="239"/>
      <c r="HL88" s="239"/>
      <c r="HM88" s="239"/>
      <c r="HN88" s="239"/>
      <c r="HO88" s="239"/>
      <c r="HP88" s="239"/>
      <c r="HQ88" s="239"/>
      <c r="HR88" s="239"/>
      <c r="HS88" s="239"/>
      <c r="HT88" s="239"/>
      <c r="HU88" s="239"/>
      <c r="HV88" s="239"/>
      <c r="HW88" s="239"/>
      <c r="HX88" s="239"/>
      <c r="HY88" s="239"/>
      <c r="HZ88" s="239"/>
      <c r="IA88" s="239"/>
      <c r="IB88" s="239"/>
      <c r="IC88" s="239"/>
      <c r="ID88" s="239"/>
      <c r="IE88" s="239"/>
      <c r="IF88" s="239"/>
      <c r="IG88" s="239"/>
      <c r="IH88" s="239"/>
      <c r="II88" s="239"/>
      <c r="IJ88" s="239"/>
      <c r="IK88" s="239"/>
      <c r="IL88" s="239"/>
      <c r="IM88" s="239"/>
      <c r="IN88" s="239"/>
      <c r="IO88" s="239"/>
      <c r="IP88" s="239"/>
      <c r="IQ88" s="239"/>
      <c r="IR88" s="239"/>
      <c r="IS88" s="239"/>
      <c r="IT88" s="239"/>
      <c r="IU88" s="239"/>
      <c r="IV88" s="239"/>
      <c r="IW88" s="239"/>
    </row>
    <row r="89" spans="1:257" s="311" customFormat="1" ht="15.75" x14ac:dyDescent="0.25">
      <c r="A89" s="212"/>
      <c r="B89" s="215"/>
      <c r="C89" s="217"/>
      <c r="D89" s="218"/>
      <c r="E89" s="218"/>
      <c r="F89" s="218"/>
      <c r="G89" s="219"/>
      <c r="H89" s="219"/>
      <c r="I89" s="219"/>
      <c r="J89" s="219"/>
      <c r="K89" s="219"/>
      <c r="L89" s="219"/>
      <c r="M89" s="219"/>
      <c r="N89" s="219"/>
      <c r="O89" s="219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  <c r="FF89" s="239"/>
      <c r="FG89" s="239"/>
      <c r="FH89" s="239"/>
      <c r="FI89" s="239"/>
      <c r="FJ89" s="239"/>
      <c r="FK89" s="239"/>
      <c r="FL89" s="239"/>
      <c r="FM89" s="239"/>
      <c r="FN89" s="239"/>
      <c r="FO89" s="239"/>
      <c r="FP89" s="239"/>
      <c r="FQ89" s="239"/>
      <c r="FR89" s="239"/>
      <c r="FS89" s="239"/>
      <c r="FT89" s="239"/>
      <c r="FU89" s="239"/>
      <c r="FV89" s="239"/>
      <c r="FW89" s="239"/>
      <c r="FX89" s="239"/>
      <c r="FY89" s="239"/>
      <c r="FZ89" s="239"/>
      <c r="GA89" s="239"/>
      <c r="GB89" s="239"/>
      <c r="GC89" s="239"/>
      <c r="GD89" s="239"/>
      <c r="GE89" s="239"/>
      <c r="GF89" s="239"/>
      <c r="GG89" s="239"/>
      <c r="GH89" s="239"/>
      <c r="GI89" s="239"/>
      <c r="GJ89" s="239"/>
      <c r="GK89" s="239"/>
      <c r="GL89" s="239"/>
      <c r="GM89" s="239"/>
      <c r="GN89" s="239"/>
      <c r="GO89" s="239"/>
      <c r="GP89" s="239"/>
      <c r="GQ89" s="239"/>
      <c r="GR89" s="239"/>
      <c r="GS89" s="239"/>
      <c r="GT89" s="239"/>
      <c r="GU89" s="239"/>
      <c r="GV89" s="239"/>
      <c r="GW89" s="239"/>
      <c r="GX89" s="239"/>
      <c r="GY89" s="239"/>
      <c r="GZ89" s="239"/>
      <c r="HA89" s="239"/>
      <c r="HB89" s="239"/>
      <c r="HC89" s="239"/>
      <c r="HD89" s="239"/>
      <c r="HE89" s="239"/>
      <c r="HF89" s="239"/>
      <c r="HG89" s="239"/>
      <c r="HH89" s="239"/>
      <c r="HI89" s="239"/>
      <c r="HJ89" s="239"/>
      <c r="HK89" s="239"/>
      <c r="HL89" s="239"/>
      <c r="HM89" s="239"/>
      <c r="HN89" s="239"/>
      <c r="HO89" s="239"/>
      <c r="HP89" s="239"/>
      <c r="HQ89" s="239"/>
      <c r="HR89" s="239"/>
      <c r="HS89" s="239"/>
      <c r="HT89" s="239"/>
      <c r="HU89" s="239"/>
      <c r="HV89" s="239"/>
      <c r="HW89" s="239"/>
      <c r="HX89" s="239"/>
      <c r="HY89" s="239"/>
      <c r="HZ89" s="239"/>
      <c r="IA89" s="239"/>
      <c r="IB89" s="239"/>
      <c r="IC89" s="239"/>
      <c r="ID89" s="239"/>
      <c r="IE89" s="239"/>
      <c r="IF89" s="239"/>
      <c r="IG89" s="239"/>
      <c r="IH89" s="239"/>
      <c r="II89" s="239"/>
      <c r="IJ89" s="239"/>
      <c r="IK89" s="239"/>
      <c r="IL89" s="239"/>
      <c r="IM89" s="239"/>
      <c r="IN89" s="239"/>
      <c r="IO89" s="239"/>
      <c r="IP89" s="239"/>
      <c r="IQ89" s="239"/>
      <c r="IR89" s="239"/>
      <c r="IS89" s="239"/>
      <c r="IT89" s="239"/>
      <c r="IU89" s="239"/>
      <c r="IV89" s="239"/>
      <c r="IW89" s="239"/>
    </row>
    <row r="90" spans="1:257" s="311" customFormat="1" ht="23.25" customHeight="1" x14ac:dyDescent="0.25">
      <c r="A90" s="212"/>
      <c r="B90" s="459" t="s">
        <v>367</v>
      </c>
      <c r="C90" s="459"/>
      <c r="D90" s="459"/>
      <c r="E90" s="459"/>
      <c r="F90" s="459"/>
      <c r="G90" s="459"/>
      <c r="H90" s="459"/>
      <c r="I90" s="459"/>
      <c r="J90" s="459"/>
      <c r="K90" s="459"/>
      <c r="L90" s="459"/>
      <c r="M90" s="459"/>
      <c r="N90" s="459"/>
      <c r="O90" s="459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  <c r="BJ90" s="221"/>
      <c r="BK90" s="221"/>
      <c r="BL90" s="221"/>
      <c r="BM90" s="221"/>
      <c r="BN90" s="221"/>
      <c r="BO90" s="221"/>
      <c r="BP90" s="221"/>
      <c r="BQ90" s="221"/>
      <c r="BR90" s="221"/>
      <c r="BS90" s="239"/>
      <c r="BT90" s="239"/>
      <c r="BU90" s="239"/>
      <c r="BV90" s="239"/>
      <c r="BW90" s="239"/>
      <c r="BX90" s="239"/>
      <c r="BY90" s="239"/>
      <c r="BZ90" s="239"/>
      <c r="CA90" s="239"/>
      <c r="CB90" s="239"/>
      <c r="CC90" s="239"/>
      <c r="CD90" s="239"/>
      <c r="CE90" s="239"/>
      <c r="CF90" s="239"/>
      <c r="CG90" s="239"/>
      <c r="CH90" s="239"/>
      <c r="CI90" s="239"/>
      <c r="CJ90" s="239"/>
      <c r="CK90" s="239"/>
      <c r="CL90" s="239"/>
      <c r="CM90" s="239"/>
      <c r="CN90" s="239"/>
      <c r="CO90" s="239"/>
      <c r="CP90" s="239"/>
      <c r="CQ90" s="239"/>
      <c r="CR90" s="239"/>
      <c r="CS90" s="239"/>
      <c r="CT90" s="239"/>
      <c r="CU90" s="239"/>
      <c r="CV90" s="239"/>
      <c r="CW90" s="239"/>
      <c r="CX90" s="239"/>
      <c r="CY90" s="239"/>
      <c r="CZ90" s="239"/>
      <c r="DA90" s="239"/>
      <c r="DB90" s="239"/>
      <c r="DC90" s="239"/>
      <c r="DD90" s="239"/>
      <c r="DE90" s="239"/>
      <c r="DF90" s="239"/>
      <c r="DG90" s="239"/>
      <c r="DH90" s="239"/>
      <c r="DI90" s="239"/>
      <c r="DJ90" s="239"/>
      <c r="DK90" s="239"/>
      <c r="DL90" s="239"/>
      <c r="DM90" s="239"/>
      <c r="DN90" s="239"/>
      <c r="DO90" s="239"/>
      <c r="DP90" s="239"/>
      <c r="DQ90" s="239"/>
      <c r="DR90" s="239"/>
      <c r="DS90" s="239"/>
      <c r="DT90" s="239"/>
      <c r="DU90" s="239"/>
      <c r="DV90" s="239"/>
      <c r="DW90" s="239"/>
      <c r="DX90" s="239"/>
      <c r="DY90" s="239"/>
      <c r="DZ90" s="239"/>
      <c r="EA90" s="239"/>
      <c r="EB90" s="239"/>
      <c r="EC90" s="239"/>
      <c r="ED90" s="239"/>
      <c r="EE90" s="239"/>
      <c r="EF90" s="239"/>
      <c r="EG90" s="239"/>
      <c r="EH90" s="239"/>
      <c r="EI90" s="239"/>
      <c r="EJ90" s="239"/>
      <c r="EK90" s="239"/>
      <c r="EL90" s="239"/>
      <c r="EM90" s="239"/>
      <c r="EN90" s="239"/>
      <c r="EO90" s="239"/>
      <c r="EP90" s="239"/>
      <c r="EQ90" s="239"/>
      <c r="ER90" s="239"/>
      <c r="ES90" s="239"/>
      <c r="ET90" s="239"/>
      <c r="EU90" s="239"/>
      <c r="EV90" s="239"/>
      <c r="EW90" s="239"/>
      <c r="EX90" s="239"/>
      <c r="EY90" s="239"/>
      <c r="EZ90" s="239"/>
      <c r="FA90" s="239"/>
      <c r="FB90" s="239"/>
      <c r="FC90" s="239"/>
      <c r="FD90" s="239"/>
      <c r="FE90" s="239"/>
      <c r="FF90" s="239"/>
      <c r="FG90" s="239"/>
      <c r="FH90" s="239"/>
      <c r="FI90" s="239"/>
      <c r="FJ90" s="239"/>
      <c r="FK90" s="239"/>
      <c r="FL90" s="239"/>
      <c r="FM90" s="239"/>
      <c r="FN90" s="239"/>
      <c r="FO90" s="239"/>
      <c r="FP90" s="239"/>
      <c r="FQ90" s="239"/>
      <c r="FR90" s="239"/>
      <c r="FS90" s="239"/>
      <c r="FT90" s="239"/>
      <c r="FU90" s="239"/>
      <c r="FV90" s="239"/>
      <c r="FW90" s="239"/>
      <c r="FX90" s="239"/>
      <c r="FY90" s="239"/>
      <c r="FZ90" s="239"/>
      <c r="GA90" s="239"/>
      <c r="GB90" s="239"/>
      <c r="GC90" s="239"/>
      <c r="GD90" s="239"/>
      <c r="GE90" s="239"/>
      <c r="GF90" s="239"/>
      <c r="GG90" s="239"/>
      <c r="GH90" s="239"/>
      <c r="GI90" s="239"/>
      <c r="GJ90" s="239"/>
      <c r="GK90" s="239"/>
      <c r="GL90" s="239"/>
      <c r="GM90" s="239"/>
      <c r="GN90" s="239"/>
      <c r="GO90" s="239"/>
      <c r="GP90" s="239"/>
      <c r="GQ90" s="239"/>
      <c r="GR90" s="239"/>
      <c r="GS90" s="239"/>
      <c r="GT90" s="239"/>
      <c r="GU90" s="239"/>
      <c r="GV90" s="239"/>
      <c r="GW90" s="239"/>
      <c r="GX90" s="239"/>
      <c r="GY90" s="239"/>
      <c r="GZ90" s="239"/>
      <c r="HA90" s="239"/>
      <c r="HB90" s="239"/>
      <c r="HC90" s="239"/>
      <c r="HD90" s="239"/>
      <c r="HE90" s="239"/>
      <c r="HF90" s="239"/>
      <c r="HG90" s="239"/>
      <c r="HH90" s="239"/>
      <c r="HI90" s="239"/>
      <c r="HJ90" s="239"/>
      <c r="HK90" s="239"/>
      <c r="HL90" s="239"/>
      <c r="HM90" s="239"/>
      <c r="HN90" s="239"/>
      <c r="HO90" s="239"/>
      <c r="HP90" s="239"/>
      <c r="HQ90" s="239"/>
      <c r="HR90" s="239"/>
      <c r="HS90" s="239"/>
      <c r="HT90" s="239"/>
      <c r="HU90" s="239"/>
      <c r="HV90" s="239"/>
      <c r="HW90" s="239"/>
      <c r="HX90" s="239"/>
      <c r="HY90" s="239"/>
      <c r="HZ90" s="239"/>
      <c r="IA90" s="239"/>
      <c r="IB90" s="239"/>
      <c r="IC90" s="239"/>
      <c r="ID90" s="239"/>
      <c r="IE90" s="239"/>
      <c r="IF90" s="239"/>
      <c r="IG90" s="239"/>
      <c r="IH90" s="239"/>
      <c r="II90" s="239"/>
      <c r="IJ90" s="239"/>
      <c r="IK90" s="239"/>
      <c r="IL90" s="239"/>
      <c r="IM90" s="239"/>
      <c r="IN90" s="239"/>
      <c r="IO90" s="239"/>
      <c r="IP90" s="239"/>
      <c r="IQ90" s="239"/>
      <c r="IR90" s="239"/>
      <c r="IS90" s="239"/>
      <c r="IT90" s="239"/>
      <c r="IU90" s="239"/>
      <c r="IV90" s="239"/>
      <c r="IW90" s="239"/>
    </row>
    <row r="91" spans="1:257" s="311" customFormat="1" ht="15.75" x14ac:dyDescent="0.25">
      <c r="A91" s="212"/>
      <c r="B91" s="215"/>
      <c r="C91" s="460" t="s">
        <v>245</v>
      </c>
      <c r="D91" s="460"/>
      <c r="E91" s="460"/>
      <c r="F91" s="460"/>
      <c r="G91" s="460"/>
      <c r="H91" s="216">
        <f>H61+H60+H59+H56+H55+H32+H31+H30+H29+H27+H23++H17+H16+H14+H13+H9+H67+H34+H38+H37+H36+H35+H62+H18+H10+H25+H28+H33+H39+H40+H43+H45+H78+H79+H80+H81+H69+H73+H74+H42+H72+H71+H70+H68+H46+H63+H24+H12+H11+H26+H44+H15+H41</f>
        <v>307408.83</v>
      </c>
      <c r="I91" s="216">
        <f t="shared" ref="I91" si="8">I61+I60+I59+I56+I55+I32+I31+I30+I29+I27+I23++I17+I16+I14+I13+I9+I67+I34+I38+I37+I36+I35+I62+I18+I10+I25+I28+I33+I39+I40+I43+I45+I78+I79+I80+I81+I69+I73+I74+I42+I72+I71+I70+I68+I46+I63+I24+I12+I11+I26+I44+I15+I41</f>
        <v>0</v>
      </c>
      <c r="J91" s="216">
        <f>J61+J60+J59+J56+J55+J32+J31+J30+J29+J27+J23++J17+J16+J14+J13+J9+J67+J34+J38+J37+J36+J35+J62+J18+J10+J25+J28+J33+J39+J40+J43+J45+J78+J79+J80+J81+J69+J73+J74+J42+J72+J71+J70+J68+J46+J63+J24+J12+J11+J26+J44+J15+J41+J65+J64+J53+J52+J51+J50+J49+J48+J47</f>
        <v>314613.30000000016</v>
      </c>
      <c r="K91" s="216">
        <f>K61+K60+K59+K56+K55+K32+K31+K30+K29+K27+K23++K17+K16+K14+K13+K9+K67+K34+K38+K37+K36+K35+K62+K18+K10+K25+K28+K33+K39+K40+K43+K45+K78+K79+K80+K81+K69+K73+K74+K42+K72+K71+K70+K68+K46+K63+K24+K12+K11+K26+K44+K15+K41+K65+K64+K53+K52+K51+K50+K49+K48+K47+K57+K20+K19</f>
        <v>318142.80000000005</v>
      </c>
      <c r="L91" s="216">
        <f t="shared" ref="L91:N91" si="9">L61+L60+L59+L56+L55+L32+L31+L30+L29+L27+L23++L17+L16+L14+L13+L9+L67+L34+L38+L37+L36+L35+L62+L18+L10+L25+L28+L33+L39+L40+L43+L45+L78+L79+L80+L81+L69+L73+L74+L42+L72+L71+L70+L68+L46+L63+L24+L12+L11+L26+L44+L15+L41+L65+L64+L53+L52+L51+L50+L49+L48+L47+L57+L20+L19</f>
        <v>312260.2</v>
      </c>
      <c r="M91" s="216">
        <f t="shared" si="9"/>
        <v>309284.30000000005</v>
      </c>
      <c r="N91" s="216">
        <f t="shared" si="9"/>
        <v>1561709.4299999988</v>
      </c>
      <c r="O91" s="219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  <c r="BJ91" s="221"/>
      <c r="BK91" s="221"/>
      <c r="BL91" s="221"/>
      <c r="BM91" s="221"/>
      <c r="BN91" s="221"/>
      <c r="BO91" s="221"/>
      <c r="BP91" s="221"/>
      <c r="BQ91" s="221"/>
      <c r="BR91" s="221"/>
      <c r="BS91" s="239"/>
      <c r="BT91" s="239"/>
      <c r="BU91" s="239"/>
      <c r="BV91" s="239"/>
      <c r="BW91" s="239"/>
      <c r="BX91" s="239"/>
      <c r="BY91" s="239"/>
      <c r="BZ91" s="239"/>
      <c r="CA91" s="239"/>
      <c r="CB91" s="239"/>
      <c r="CC91" s="239"/>
      <c r="CD91" s="239"/>
      <c r="CE91" s="239"/>
      <c r="CF91" s="239"/>
      <c r="CG91" s="239"/>
      <c r="CH91" s="239"/>
      <c r="CI91" s="239"/>
      <c r="CJ91" s="239"/>
      <c r="CK91" s="239"/>
      <c r="CL91" s="239"/>
      <c r="CM91" s="239"/>
      <c r="CN91" s="239"/>
      <c r="CO91" s="239"/>
      <c r="CP91" s="239"/>
      <c r="CQ91" s="239"/>
      <c r="CR91" s="239"/>
      <c r="CS91" s="239"/>
      <c r="CT91" s="239"/>
      <c r="CU91" s="239"/>
      <c r="CV91" s="239"/>
      <c r="CW91" s="239"/>
      <c r="CX91" s="239"/>
      <c r="CY91" s="239"/>
      <c r="CZ91" s="239"/>
      <c r="DA91" s="239"/>
      <c r="DB91" s="239"/>
      <c r="DC91" s="239"/>
      <c r="DD91" s="239"/>
      <c r="DE91" s="239"/>
      <c r="DF91" s="239"/>
      <c r="DG91" s="239"/>
      <c r="DH91" s="239"/>
      <c r="DI91" s="239"/>
      <c r="DJ91" s="239"/>
      <c r="DK91" s="239"/>
      <c r="DL91" s="239"/>
      <c r="DM91" s="239"/>
      <c r="DN91" s="239"/>
      <c r="DO91" s="239"/>
      <c r="DP91" s="239"/>
      <c r="DQ91" s="239"/>
      <c r="DR91" s="239"/>
      <c r="DS91" s="239"/>
      <c r="DT91" s="239"/>
      <c r="DU91" s="239"/>
      <c r="DV91" s="239"/>
      <c r="DW91" s="239"/>
      <c r="DX91" s="239"/>
      <c r="DY91" s="239"/>
      <c r="DZ91" s="239"/>
      <c r="EA91" s="239"/>
      <c r="EB91" s="239"/>
      <c r="EC91" s="239"/>
      <c r="ED91" s="239"/>
      <c r="EE91" s="239"/>
      <c r="EF91" s="239"/>
      <c r="EG91" s="239"/>
      <c r="EH91" s="239"/>
      <c r="EI91" s="239"/>
      <c r="EJ91" s="239"/>
      <c r="EK91" s="239"/>
      <c r="EL91" s="239"/>
      <c r="EM91" s="239"/>
      <c r="EN91" s="239"/>
      <c r="EO91" s="239"/>
      <c r="EP91" s="239"/>
      <c r="EQ91" s="239"/>
      <c r="ER91" s="239"/>
      <c r="ES91" s="239"/>
      <c r="ET91" s="239"/>
      <c r="EU91" s="239"/>
      <c r="EV91" s="239"/>
      <c r="EW91" s="239"/>
      <c r="EX91" s="239"/>
      <c r="EY91" s="239"/>
      <c r="EZ91" s="239"/>
      <c r="FA91" s="239"/>
      <c r="FB91" s="239"/>
      <c r="FC91" s="239"/>
      <c r="FD91" s="239"/>
      <c r="FE91" s="239"/>
      <c r="FF91" s="239"/>
      <c r="FG91" s="239"/>
      <c r="FH91" s="239"/>
      <c r="FI91" s="239"/>
      <c r="FJ91" s="239"/>
      <c r="FK91" s="239"/>
      <c r="FL91" s="239"/>
      <c r="FM91" s="239"/>
      <c r="FN91" s="239"/>
      <c r="FO91" s="239"/>
      <c r="FP91" s="239"/>
      <c r="FQ91" s="239"/>
      <c r="FR91" s="239"/>
      <c r="FS91" s="239"/>
      <c r="FT91" s="239"/>
      <c r="FU91" s="239"/>
      <c r="FV91" s="239"/>
      <c r="FW91" s="239"/>
      <c r="FX91" s="239"/>
      <c r="FY91" s="239"/>
      <c r="FZ91" s="239"/>
      <c r="GA91" s="239"/>
      <c r="GB91" s="239"/>
      <c r="GC91" s="239"/>
      <c r="GD91" s="239"/>
      <c r="GE91" s="239"/>
      <c r="GF91" s="239"/>
      <c r="GG91" s="239"/>
      <c r="GH91" s="239"/>
      <c r="GI91" s="239"/>
      <c r="GJ91" s="239"/>
      <c r="GK91" s="239"/>
      <c r="GL91" s="239"/>
      <c r="GM91" s="239"/>
      <c r="GN91" s="239"/>
      <c r="GO91" s="239"/>
      <c r="GP91" s="239"/>
      <c r="GQ91" s="239"/>
      <c r="GR91" s="239"/>
      <c r="GS91" s="239"/>
      <c r="GT91" s="239"/>
      <c r="GU91" s="239"/>
      <c r="GV91" s="239"/>
      <c r="GW91" s="239"/>
      <c r="GX91" s="239"/>
      <c r="GY91" s="239"/>
      <c r="GZ91" s="239"/>
      <c r="HA91" s="239"/>
      <c r="HB91" s="239"/>
      <c r="HC91" s="239"/>
      <c r="HD91" s="239"/>
      <c r="HE91" s="239"/>
      <c r="HF91" s="239"/>
      <c r="HG91" s="239"/>
      <c r="HH91" s="239"/>
      <c r="HI91" s="239"/>
      <c r="HJ91" s="239"/>
      <c r="HK91" s="239"/>
      <c r="HL91" s="239"/>
      <c r="HM91" s="239"/>
      <c r="HN91" s="239"/>
      <c r="HO91" s="239"/>
      <c r="HP91" s="239"/>
      <c r="HQ91" s="239"/>
      <c r="HR91" s="239"/>
      <c r="HS91" s="239"/>
      <c r="HT91" s="239"/>
      <c r="HU91" s="239"/>
      <c r="HV91" s="239"/>
      <c r="HW91" s="239"/>
      <c r="HX91" s="239"/>
      <c r="HY91" s="239"/>
      <c r="HZ91" s="239"/>
      <c r="IA91" s="239"/>
      <c r="IB91" s="239"/>
      <c r="IC91" s="239"/>
      <c r="ID91" s="239"/>
      <c r="IE91" s="239"/>
      <c r="IF91" s="239"/>
      <c r="IG91" s="239"/>
      <c r="IH91" s="239"/>
      <c r="II91" s="239"/>
      <c r="IJ91" s="239"/>
      <c r="IK91" s="239"/>
      <c r="IL91" s="239"/>
      <c r="IM91" s="239"/>
      <c r="IN91" s="239"/>
      <c r="IO91" s="239"/>
      <c r="IP91" s="239"/>
      <c r="IQ91" s="239"/>
      <c r="IR91" s="239"/>
      <c r="IS91" s="239"/>
      <c r="IT91" s="239"/>
      <c r="IU91" s="239"/>
      <c r="IV91" s="239"/>
      <c r="IW91" s="239"/>
    </row>
    <row r="92" spans="1:257" s="311" customFormat="1" ht="15.75" x14ac:dyDescent="0.25">
      <c r="A92" s="212"/>
      <c r="B92" s="215"/>
      <c r="C92" s="460" t="s">
        <v>368</v>
      </c>
      <c r="D92" s="460"/>
      <c r="E92" s="460"/>
      <c r="F92" s="460"/>
      <c r="G92" s="460"/>
      <c r="H92" s="216"/>
      <c r="I92" s="216"/>
      <c r="J92" s="216"/>
      <c r="K92" s="216"/>
      <c r="L92" s="216"/>
      <c r="M92" s="216"/>
      <c r="N92" s="216"/>
      <c r="O92" s="219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221"/>
      <c r="BL92" s="221"/>
      <c r="BM92" s="221"/>
      <c r="BN92" s="221"/>
      <c r="BO92" s="221"/>
      <c r="BP92" s="221"/>
      <c r="BQ92" s="221"/>
      <c r="BR92" s="221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  <c r="FF92" s="239"/>
      <c r="FG92" s="239"/>
      <c r="FH92" s="239"/>
      <c r="FI92" s="239"/>
      <c r="FJ92" s="239"/>
      <c r="FK92" s="239"/>
      <c r="FL92" s="239"/>
      <c r="FM92" s="239"/>
      <c r="FN92" s="239"/>
      <c r="FO92" s="239"/>
      <c r="FP92" s="239"/>
      <c r="FQ92" s="239"/>
      <c r="FR92" s="239"/>
      <c r="FS92" s="239"/>
      <c r="FT92" s="239"/>
      <c r="FU92" s="239"/>
      <c r="FV92" s="239"/>
      <c r="FW92" s="239"/>
      <c r="FX92" s="239"/>
      <c r="FY92" s="239"/>
      <c r="FZ92" s="239"/>
      <c r="GA92" s="239"/>
      <c r="GB92" s="239"/>
      <c r="GC92" s="239"/>
      <c r="GD92" s="239"/>
      <c r="GE92" s="239"/>
      <c r="GF92" s="239"/>
      <c r="GG92" s="239"/>
      <c r="GH92" s="239"/>
      <c r="GI92" s="239"/>
      <c r="GJ92" s="239"/>
      <c r="GK92" s="239"/>
      <c r="GL92" s="239"/>
      <c r="GM92" s="239"/>
      <c r="GN92" s="239"/>
      <c r="GO92" s="239"/>
      <c r="GP92" s="239"/>
      <c r="GQ92" s="239"/>
      <c r="GR92" s="239"/>
      <c r="GS92" s="239"/>
      <c r="GT92" s="239"/>
      <c r="GU92" s="239"/>
      <c r="GV92" s="239"/>
      <c r="GW92" s="239"/>
      <c r="GX92" s="239"/>
      <c r="GY92" s="239"/>
      <c r="GZ92" s="239"/>
      <c r="HA92" s="239"/>
      <c r="HB92" s="239"/>
      <c r="HC92" s="239"/>
      <c r="HD92" s="239"/>
      <c r="HE92" s="239"/>
      <c r="HF92" s="239"/>
      <c r="HG92" s="239"/>
      <c r="HH92" s="239"/>
      <c r="HI92" s="239"/>
      <c r="HJ92" s="239"/>
      <c r="HK92" s="239"/>
      <c r="HL92" s="239"/>
      <c r="HM92" s="239"/>
      <c r="HN92" s="239"/>
      <c r="HO92" s="239"/>
      <c r="HP92" s="239"/>
      <c r="HQ92" s="239"/>
      <c r="HR92" s="239"/>
      <c r="HS92" s="239"/>
      <c r="HT92" s="239"/>
      <c r="HU92" s="239"/>
      <c r="HV92" s="239"/>
      <c r="HW92" s="239"/>
      <c r="HX92" s="239"/>
      <c r="HY92" s="239"/>
      <c r="HZ92" s="239"/>
      <c r="IA92" s="239"/>
      <c r="IB92" s="239"/>
      <c r="IC92" s="239"/>
      <c r="ID92" s="239"/>
      <c r="IE92" s="239"/>
      <c r="IF92" s="239"/>
      <c r="IG92" s="239"/>
      <c r="IH92" s="239"/>
      <c r="II92" s="239"/>
      <c r="IJ92" s="239"/>
      <c r="IK92" s="239"/>
      <c r="IL92" s="239"/>
      <c r="IM92" s="239"/>
      <c r="IN92" s="239"/>
      <c r="IO92" s="239"/>
      <c r="IP92" s="239"/>
      <c r="IQ92" s="239"/>
      <c r="IR92" s="239"/>
      <c r="IS92" s="239"/>
      <c r="IT92" s="239"/>
      <c r="IU92" s="239"/>
      <c r="IV92" s="239"/>
      <c r="IW92" s="239"/>
    </row>
    <row r="93" spans="1:257" s="311" customFormat="1" ht="15.75" x14ac:dyDescent="0.25">
      <c r="A93" s="212"/>
      <c r="B93" s="215"/>
      <c r="C93" s="458" t="s">
        <v>366</v>
      </c>
      <c r="D93" s="458"/>
      <c r="E93" s="458"/>
      <c r="F93" s="458"/>
      <c r="G93" s="458"/>
      <c r="H93" s="216">
        <f t="shared" ref="H93:I93" si="10">SUM(H91:H92)</f>
        <v>307408.83</v>
      </c>
      <c r="I93" s="216">
        <f t="shared" si="10"/>
        <v>0</v>
      </c>
      <c r="J93" s="216">
        <f>SUM(J91:J92)</f>
        <v>314613.30000000016</v>
      </c>
      <c r="K93" s="216">
        <f>SUM(K91:K92)</f>
        <v>318142.80000000005</v>
      </c>
      <c r="L93" s="216">
        <f t="shared" ref="L93:M93" si="11">SUM(L91:L92)</f>
        <v>312260.2</v>
      </c>
      <c r="M93" s="216">
        <f t="shared" si="11"/>
        <v>309284.30000000005</v>
      </c>
      <c r="N93" s="216">
        <f>SUM(N91:N92)</f>
        <v>1561709.4299999988</v>
      </c>
      <c r="O93" s="219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1"/>
      <c r="BR93" s="221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39"/>
      <c r="CD93" s="239"/>
      <c r="CE93" s="239"/>
      <c r="CF93" s="239"/>
      <c r="CG93" s="239"/>
      <c r="CH93" s="239"/>
      <c r="CI93" s="239"/>
      <c r="CJ93" s="239"/>
      <c r="CK93" s="239"/>
      <c r="CL93" s="239"/>
      <c r="CM93" s="239"/>
      <c r="CN93" s="239"/>
      <c r="CO93" s="239"/>
      <c r="CP93" s="239"/>
      <c r="CQ93" s="239"/>
      <c r="CR93" s="239"/>
      <c r="CS93" s="239"/>
      <c r="CT93" s="239"/>
      <c r="CU93" s="239"/>
      <c r="CV93" s="239"/>
      <c r="CW93" s="239"/>
      <c r="CX93" s="239"/>
      <c r="CY93" s="239"/>
      <c r="CZ93" s="239"/>
      <c r="DA93" s="239"/>
      <c r="DB93" s="239"/>
      <c r="DC93" s="239"/>
      <c r="DD93" s="239"/>
      <c r="DE93" s="239"/>
      <c r="DF93" s="239"/>
      <c r="DG93" s="239"/>
      <c r="DH93" s="239"/>
      <c r="DI93" s="239"/>
      <c r="DJ93" s="239"/>
      <c r="DK93" s="239"/>
      <c r="DL93" s="239"/>
      <c r="DM93" s="239"/>
      <c r="DN93" s="239"/>
      <c r="DO93" s="239"/>
      <c r="DP93" s="239"/>
      <c r="DQ93" s="239"/>
      <c r="DR93" s="239"/>
      <c r="DS93" s="239"/>
      <c r="DT93" s="239"/>
      <c r="DU93" s="239"/>
      <c r="DV93" s="239"/>
      <c r="DW93" s="239"/>
      <c r="DX93" s="239"/>
      <c r="DY93" s="239"/>
      <c r="DZ93" s="239"/>
      <c r="EA93" s="239"/>
      <c r="EB93" s="239"/>
      <c r="EC93" s="239"/>
      <c r="ED93" s="239"/>
      <c r="EE93" s="239"/>
      <c r="EF93" s="239"/>
      <c r="EG93" s="239"/>
      <c r="EH93" s="239"/>
      <c r="EI93" s="239"/>
      <c r="EJ93" s="239"/>
      <c r="EK93" s="239"/>
      <c r="EL93" s="239"/>
      <c r="EM93" s="239"/>
      <c r="EN93" s="239"/>
      <c r="EO93" s="239"/>
      <c r="EP93" s="239"/>
      <c r="EQ93" s="239"/>
      <c r="ER93" s="239"/>
      <c r="ES93" s="239"/>
      <c r="ET93" s="239"/>
      <c r="EU93" s="239"/>
      <c r="EV93" s="239"/>
      <c r="EW93" s="239"/>
      <c r="EX93" s="239"/>
      <c r="EY93" s="239"/>
      <c r="EZ93" s="239"/>
      <c r="FA93" s="239"/>
      <c r="FB93" s="239"/>
      <c r="FC93" s="239"/>
      <c r="FD93" s="239"/>
      <c r="FE93" s="239"/>
      <c r="FF93" s="239"/>
      <c r="FG93" s="239"/>
      <c r="FH93" s="239"/>
      <c r="FI93" s="239"/>
      <c r="FJ93" s="239"/>
      <c r="FK93" s="239"/>
      <c r="FL93" s="239"/>
      <c r="FM93" s="239"/>
      <c r="FN93" s="239"/>
      <c r="FO93" s="239"/>
      <c r="FP93" s="239"/>
      <c r="FQ93" s="239"/>
      <c r="FR93" s="239"/>
      <c r="FS93" s="239"/>
      <c r="FT93" s="239"/>
      <c r="FU93" s="239"/>
      <c r="FV93" s="239"/>
      <c r="FW93" s="239"/>
      <c r="FX93" s="239"/>
      <c r="FY93" s="239"/>
      <c r="FZ93" s="239"/>
      <c r="GA93" s="239"/>
      <c r="GB93" s="239"/>
      <c r="GC93" s="239"/>
      <c r="GD93" s="239"/>
      <c r="GE93" s="239"/>
      <c r="GF93" s="239"/>
      <c r="GG93" s="239"/>
      <c r="GH93" s="239"/>
      <c r="GI93" s="239"/>
      <c r="GJ93" s="239"/>
      <c r="GK93" s="239"/>
      <c r="GL93" s="239"/>
      <c r="GM93" s="239"/>
      <c r="GN93" s="239"/>
      <c r="GO93" s="239"/>
      <c r="GP93" s="239"/>
      <c r="GQ93" s="239"/>
      <c r="GR93" s="239"/>
      <c r="GS93" s="239"/>
      <c r="GT93" s="239"/>
      <c r="GU93" s="239"/>
      <c r="GV93" s="239"/>
      <c r="GW93" s="239"/>
      <c r="GX93" s="239"/>
      <c r="GY93" s="239"/>
      <c r="GZ93" s="239"/>
      <c r="HA93" s="239"/>
      <c r="HB93" s="239"/>
      <c r="HC93" s="239"/>
      <c r="HD93" s="239"/>
      <c r="HE93" s="239"/>
      <c r="HF93" s="239"/>
      <c r="HG93" s="239"/>
      <c r="HH93" s="239"/>
      <c r="HI93" s="239"/>
      <c r="HJ93" s="239"/>
      <c r="HK93" s="239"/>
      <c r="HL93" s="239"/>
      <c r="HM93" s="239"/>
      <c r="HN93" s="239"/>
      <c r="HO93" s="239"/>
      <c r="HP93" s="239"/>
      <c r="HQ93" s="239"/>
      <c r="HR93" s="239"/>
      <c r="HS93" s="239"/>
      <c r="HT93" s="239"/>
      <c r="HU93" s="239"/>
      <c r="HV93" s="239"/>
      <c r="HW93" s="239"/>
      <c r="HX93" s="239"/>
      <c r="HY93" s="239"/>
      <c r="HZ93" s="239"/>
      <c r="IA93" s="239"/>
      <c r="IB93" s="239"/>
      <c r="IC93" s="239"/>
      <c r="ID93" s="239"/>
      <c r="IE93" s="239"/>
      <c r="IF93" s="239"/>
      <c r="IG93" s="239"/>
      <c r="IH93" s="239"/>
      <c r="II93" s="239"/>
      <c r="IJ93" s="239"/>
      <c r="IK93" s="239"/>
      <c r="IL93" s="239"/>
      <c r="IM93" s="239"/>
      <c r="IN93" s="239"/>
      <c r="IO93" s="239"/>
      <c r="IP93" s="239"/>
      <c r="IQ93" s="239"/>
      <c r="IR93" s="239"/>
      <c r="IS93" s="239"/>
      <c r="IT93" s="239"/>
      <c r="IU93" s="239"/>
      <c r="IV93" s="239"/>
      <c r="IW93" s="239"/>
    </row>
    <row r="94" spans="1:257" s="311" customFormat="1" x14ac:dyDescent="0.3">
      <c r="A94" s="212"/>
      <c r="B94" s="213"/>
      <c r="C94" s="220"/>
      <c r="D94" s="220"/>
      <c r="E94" s="220"/>
      <c r="F94" s="220"/>
      <c r="G94" s="220"/>
      <c r="H94" s="198"/>
      <c r="I94" s="198"/>
      <c r="J94" s="272"/>
      <c r="K94" s="198"/>
      <c r="L94" s="198"/>
      <c r="M94" s="198"/>
      <c r="N94" s="198"/>
      <c r="O94" s="198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  <c r="AQ94" s="221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  <c r="BJ94" s="221"/>
      <c r="BK94" s="221"/>
      <c r="BL94" s="221"/>
      <c r="BM94" s="221"/>
      <c r="BN94" s="221"/>
      <c r="BO94" s="221"/>
      <c r="BP94" s="221"/>
      <c r="BQ94" s="221"/>
      <c r="BR94" s="221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39"/>
      <c r="CD94" s="239"/>
      <c r="CE94" s="239"/>
      <c r="CF94" s="239"/>
      <c r="CG94" s="239"/>
      <c r="CH94" s="239"/>
      <c r="CI94" s="239"/>
      <c r="CJ94" s="239"/>
      <c r="CK94" s="239"/>
      <c r="CL94" s="239"/>
      <c r="CM94" s="239"/>
      <c r="CN94" s="239"/>
      <c r="CO94" s="239"/>
      <c r="CP94" s="239"/>
      <c r="CQ94" s="239"/>
      <c r="CR94" s="239"/>
      <c r="CS94" s="239"/>
      <c r="CT94" s="239"/>
      <c r="CU94" s="239"/>
      <c r="CV94" s="239"/>
      <c r="CW94" s="239"/>
      <c r="CX94" s="239"/>
      <c r="CY94" s="239"/>
      <c r="CZ94" s="239"/>
      <c r="DA94" s="239"/>
      <c r="DB94" s="239"/>
      <c r="DC94" s="239"/>
      <c r="DD94" s="239"/>
      <c r="DE94" s="239"/>
      <c r="DF94" s="239"/>
      <c r="DG94" s="239"/>
      <c r="DH94" s="239"/>
      <c r="DI94" s="239"/>
      <c r="DJ94" s="239"/>
      <c r="DK94" s="239"/>
      <c r="DL94" s="239"/>
      <c r="DM94" s="239"/>
      <c r="DN94" s="239"/>
      <c r="DO94" s="239"/>
      <c r="DP94" s="239"/>
      <c r="DQ94" s="239"/>
      <c r="DR94" s="239"/>
      <c r="DS94" s="239"/>
      <c r="DT94" s="239"/>
      <c r="DU94" s="239"/>
      <c r="DV94" s="239"/>
      <c r="DW94" s="239"/>
      <c r="DX94" s="239"/>
      <c r="DY94" s="239"/>
      <c r="DZ94" s="239"/>
      <c r="EA94" s="239"/>
      <c r="EB94" s="239"/>
      <c r="EC94" s="239"/>
      <c r="ED94" s="239"/>
      <c r="EE94" s="239"/>
      <c r="EF94" s="239"/>
      <c r="EG94" s="239"/>
      <c r="EH94" s="239"/>
      <c r="EI94" s="239"/>
      <c r="EJ94" s="239"/>
      <c r="EK94" s="239"/>
      <c r="EL94" s="239"/>
      <c r="EM94" s="239"/>
      <c r="EN94" s="239"/>
      <c r="EO94" s="239"/>
      <c r="EP94" s="239"/>
      <c r="EQ94" s="239"/>
      <c r="ER94" s="239"/>
      <c r="ES94" s="239"/>
      <c r="ET94" s="239"/>
      <c r="EU94" s="239"/>
      <c r="EV94" s="239"/>
      <c r="EW94" s="239"/>
      <c r="EX94" s="239"/>
      <c r="EY94" s="239"/>
      <c r="EZ94" s="239"/>
      <c r="FA94" s="239"/>
      <c r="FB94" s="239"/>
      <c r="FC94" s="239"/>
      <c r="FD94" s="239"/>
      <c r="FE94" s="239"/>
      <c r="FF94" s="239"/>
      <c r="FG94" s="239"/>
      <c r="FH94" s="239"/>
      <c r="FI94" s="239"/>
      <c r="FJ94" s="239"/>
      <c r="FK94" s="239"/>
      <c r="FL94" s="239"/>
      <c r="FM94" s="239"/>
      <c r="FN94" s="239"/>
      <c r="FO94" s="239"/>
      <c r="FP94" s="239"/>
      <c r="FQ94" s="239"/>
      <c r="FR94" s="239"/>
      <c r="FS94" s="239"/>
      <c r="FT94" s="239"/>
      <c r="FU94" s="239"/>
      <c r="FV94" s="239"/>
      <c r="FW94" s="239"/>
      <c r="FX94" s="239"/>
      <c r="FY94" s="239"/>
      <c r="FZ94" s="239"/>
      <c r="GA94" s="239"/>
      <c r="GB94" s="239"/>
      <c r="GC94" s="239"/>
      <c r="GD94" s="239"/>
      <c r="GE94" s="239"/>
      <c r="GF94" s="239"/>
      <c r="GG94" s="239"/>
      <c r="GH94" s="239"/>
      <c r="GI94" s="239"/>
      <c r="GJ94" s="239"/>
      <c r="GK94" s="239"/>
      <c r="GL94" s="239"/>
      <c r="GM94" s="239"/>
      <c r="GN94" s="239"/>
      <c r="GO94" s="239"/>
      <c r="GP94" s="239"/>
      <c r="GQ94" s="239"/>
      <c r="GR94" s="239"/>
      <c r="GS94" s="239"/>
      <c r="GT94" s="239"/>
      <c r="GU94" s="239"/>
      <c r="GV94" s="239"/>
      <c r="GW94" s="239"/>
      <c r="GX94" s="239"/>
      <c r="GY94" s="239"/>
      <c r="GZ94" s="239"/>
      <c r="HA94" s="239"/>
      <c r="HB94" s="239"/>
      <c r="HC94" s="239"/>
      <c r="HD94" s="239"/>
      <c r="HE94" s="239"/>
      <c r="HF94" s="239"/>
      <c r="HG94" s="239"/>
      <c r="HH94" s="239"/>
      <c r="HI94" s="239"/>
      <c r="HJ94" s="239"/>
      <c r="HK94" s="239"/>
      <c r="HL94" s="239"/>
      <c r="HM94" s="239"/>
      <c r="HN94" s="239"/>
      <c r="HO94" s="239"/>
      <c r="HP94" s="239"/>
      <c r="HQ94" s="239"/>
      <c r="HR94" s="239"/>
      <c r="HS94" s="239"/>
      <c r="HT94" s="239"/>
      <c r="HU94" s="239"/>
      <c r="HV94" s="239"/>
      <c r="HW94" s="239"/>
      <c r="HX94" s="239"/>
      <c r="HY94" s="239"/>
      <c r="HZ94" s="239"/>
      <c r="IA94" s="239"/>
      <c r="IB94" s="239"/>
      <c r="IC94" s="239"/>
      <c r="ID94" s="239"/>
      <c r="IE94" s="239"/>
      <c r="IF94" s="239"/>
      <c r="IG94" s="239"/>
      <c r="IH94" s="239"/>
      <c r="II94" s="239"/>
      <c r="IJ94" s="239"/>
      <c r="IK94" s="239"/>
      <c r="IL94" s="239"/>
      <c r="IM94" s="239"/>
      <c r="IN94" s="239"/>
      <c r="IO94" s="239"/>
      <c r="IP94" s="239"/>
      <c r="IQ94" s="239"/>
      <c r="IR94" s="239"/>
      <c r="IS94" s="239"/>
      <c r="IT94" s="239"/>
      <c r="IU94" s="239"/>
      <c r="IV94" s="239"/>
      <c r="IW94" s="239"/>
    </row>
    <row r="95" spans="1:257" s="302" customFormat="1" x14ac:dyDescent="0.3">
      <c r="A95" s="221" t="s">
        <v>87</v>
      </c>
      <c r="B95" s="222"/>
      <c r="C95" s="222"/>
      <c r="D95" s="222"/>
      <c r="E95" s="222"/>
      <c r="F95" s="222"/>
      <c r="G95" s="222"/>
      <c r="H95" s="222"/>
      <c r="I95" s="222"/>
      <c r="J95" s="28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  <c r="AQ95" s="22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222"/>
      <c r="BD95" s="222"/>
      <c r="BE95" s="222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</row>
    <row r="96" spans="1:257" s="311" customFormat="1" x14ac:dyDescent="0.3">
      <c r="A96" s="212"/>
      <c r="B96" s="213"/>
      <c r="C96" s="220"/>
      <c r="D96" s="220"/>
      <c r="E96" s="220"/>
      <c r="F96" s="220"/>
      <c r="G96" s="220"/>
      <c r="H96" s="198"/>
      <c r="I96" s="198"/>
      <c r="J96" s="272">
        <v>314328.2</v>
      </c>
      <c r="K96" s="198">
        <v>296639.8</v>
      </c>
      <c r="L96" s="198">
        <v>293625.90000000002</v>
      </c>
      <c r="M96" s="198"/>
      <c r="N96" s="198"/>
      <c r="O96" s="198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  <c r="BR96" s="221"/>
      <c r="BS96" s="239"/>
      <c r="BT96" s="239"/>
      <c r="BU96" s="239"/>
      <c r="BV96" s="239"/>
      <c r="BW96" s="239"/>
      <c r="BX96" s="239"/>
      <c r="BY96" s="239"/>
      <c r="BZ96" s="239"/>
      <c r="CA96" s="239"/>
      <c r="CB96" s="239"/>
      <c r="CC96" s="239"/>
      <c r="CD96" s="239"/>
      <c r="CE96" s="239"/>
      <c r="CF96" s="239"/>
      <c r="CG96" s="239"/>
      <c r="CH96" s="239"/>
      <c r="CI96" s="239"/>
      <c r="CJ96" s="239"/>
      <c r="CK96" s="239"/>
      <c r="CL96" s="239"/>
      <c r="CM96" s="239"/>
      <c r="CN96" s="239"/>
      <c r="CO96" s="239"/>
      <c r="CP96" s="239"/>
      <c r="CQ96" s="239"/>
      <c r="CR96" s="239"/>
      <c r="CS96" s="239"/>
      <c r="CT96" s="239"/>
      <c r="CU96" s="239"/>
      <c r="CV96" s="239"/>
      <c r="CW96" s="239"/>
      <c r="CX96" s="239"/>
      <c r="CY96" s="239"/>
      <c r="CZ96" s="239"/>
      <c r="DA96" s="239"/>
      <c r="DB96" s="239"/>
      <c r="DC96" s="239"/>
      <c r="DD96" s="239"/>
      <c r="DE96" s="239"/>
      <c r="DF96" s="239"/>
      <c r="DG96" s="239"/>
      <c r="DH96" s="239"/>
      <c r="DI96" s="239"/>
      <c r="DJ96" s="239"/>
      <c r="DK96" s="239"/>
      <c r="DL96" s="239"/>
      <c r="DM96" s="239"/>
      <c r="DN96" s="239"/>
      <c r="DO96" s="239"/>
      <c r="DP96" s="239"/>
      <c r="DQ96" s="239"/>
      <c r="DR96" s="239"/>
      <c r="DS96" s="239"/>
      <c r="DT96" s="239"/>
      <c r="DU96" s="239"/>
      <c r="DV96" s="239"/>
      <c r="DW96" s="239"/>
      <c r="DX96" s="239"/>
      <c r="DY96" s="239"/>
      <c r="DZ96" s="239"/>
      <c r="EA96" s="239"/>
      <c r="EB96" s="239"/>
      <c r="EC96" s="239"/>
      <c r="ED96" s="239"/>
      <c r="EE96" s="239"/>
      <c r="EF96" s="239"/>
      <c r="EG96" s="239"/>
      <c r="EH96" s="239"/>
      <c r="EI96" s="239"/>
      <c r="EJ96" s="239"/>
      <c r="EK96" s="239"/>
      <c r="EL96" s="239"/>
      <c r="EM96" s="239"/>
      <c r="EN96" s="239"/>
      <c r="EO96" s="239"/>
      <c r="EP96" s="239"/>
      <c r="EQ96" s="239"/>
      <c r="ER96" s="239"/>
      <c r="ES96" s="239"/>
      <c r="ET96" s="239"/>
      <c r="EU96" s="239"/>
      <c r="EV96" s="239"/>
      <c r="EW96" s="239"/>
      <c r="EX96" s="239"/>
      <c r="EY96" s="239"/>
      <c r="EZ96" s="239"/>
      <c r="FA96" s="239"/>
      <c r="FB96" s="239"/>
      <c r="FC96" s="239"/>
      <c r="FD96" s="239"/>
      <c r="FE96" s="239"/>
      <c r="FF96" s="239"/>
      <c r="FG96" s="239"/>
      <c r="FH96" s="239"/>
      <c r="FI96" s="239"/>
      <c r="FJ96" s="239"/>
      <c r="FK96" s="239"/>
      <c r="FL96" s="239"/>
      <c r="FM96" s="239"/>
      <c r="FN96" s="239"/>
      <c r="FO96" s="239"/>
      <c r="FP96" s="239"/>
      <c r="FQ96" s="239"/>
      <c r="FR96" s="239"/>
      <c r="FS96" s="239"/>
      <c r="FT96" s="239"/>
      <c r="FU96" s="239"/>
      <c r="FV96" s="239"/>
      <c r="FW96" s="239"/>
      <c r="FX96" s="239"/>
      <c r="FY96" s="239"/>
      <c r="FZ96" s="239"/>
      <c r="GA96" s="239"/>
      <c r="GB96" s="239"/>
      <c r="GC96" s="239"/>
      <c r="GD96" s="239"/>
      <c r="GE96" s="239"/>
      <c r="GF96" s="239"/>
      <c r="GG96" s="239"/>
      <c r="GH96" s="239"/>
      <c r="GI96" s="239"/>
      <c r="GJ96" s="239"/>
      <c r="GK96" s="239"/>
      <c r="GL96" s="239"/>
      <c r="GM96" s="239"/>
      <c r="GN96" s="239"/>
      <c r="GO96" s="239"/>
      <c r="GP96" s="239"/>
      <c r="GQ96" s="239"/>
      <c r="GR96" s="239"/>
      <c r="GS96" s="239"/>
      <c r="GT96" s="239"/>
      <c r="GU96" s="239"/>
      <c r="GV96" s="239"/>
      <c r="GW96" s="239"/>
      <c r="GX96" s="239"/>
      <c r="GY96" s="239"/>
      <c r="GZ96" s="239"/>
      <c r="HA96" s="239"/>
      <c r="HB96" s="239"/>
      <c r="HC96" s="239"/>
      <c r="HD96" s="239"/>
      <c r="HE96" s="239"/>
      <c r="HF96" s="239"/>
      <c r="HG96" s="239"/>
      <c r="HH96" s="239"/>
      <c r="HI96" s="239"/>
      <c r="HJ96" s="239"/>
      <c r="HK96" s="239"/>
      <c r="HL96" s="239"/>
      <c r="HM96" s="239"/>
      <c r="HN96" s="239"/>
      <c r="HO96" s="239"/>
      <c r="HP96" s="239"/>
      <c r="HQ96" s="239"/>
      <c r="HR96" s="239"/>
      <c r="HS96" s="239"/>
      <c r="HT96" s="239"/>
      <c r="HU96" s="239"/>
      <c r="HV96" s="239"/>
      <c r="HW96" s="239"/>
      <c r="HX96" s="239"/>
      <c r="HY96" s="239"/>
      <c r="HZ96" s="239"/>
      <c r="IA96" s="239"/>
      <c r="IB96" s="239"/>
      <c r="IC96" s="239"/>
      <c r="ID96" s="239"/>
      <c r="IE96" s="239"/>
      <c r="IF96" s="239"/>
      <c r="IG96" s="239"/>
      <c r="IH96" s="239"/>
      <c r="II96" s="239"/>
      <c r="IJ96" s="239"/>
      <c r="IK96" s="239"/>
      <c r="IL96" s="239"/>
      <c r="IM96" s="239"/>
      <c r="IN96" s="239"/>
      <c r="IO96" s="239"/>
      <c r="IP96" s="239"/>
      <c r="IQ96" s="239"/>
      <c r="IR96" s="239"/>
      <c r="IS96" s="239"/>
      <c r="IT96" s="239"/>
      <c r="IU96" s="239"/>
      <c r="IV96" s="239"/>
      <c r="IW96" s="239"/>
    </row>
    <row r="97" spans="1:257" s="311" customFormat="1" x14ac:dyDescent="0.3">
      <c r="A97" s="212"/>
      <c r="B97" s="213"/>
      <c r="C97" s="220"/>
      <c r="D97" s="220"/>
      <c r="E97" s="220"/>
      <c r="F97" s="220"/>
      <c r="G97" s="220"/>
      <c r="H97" s="198"/>
      <c r="I97" s="198"/>
      <c r="J97" s="272">
        <f>J82-J96</f>
        <v>285.10000000020955</v>
      </c>
      <c r="K97" s="198">
        <f>K82-K96</f>
        <v>21503.000000000058</v>
      </c>
      <c r="L97" s="198">
        <f>L82-L96</f>
        <v>18634.299999999988</v>
      </c>
      <c r="M97" s="198">
        <f>M82-M96</f>
        <v>309284.30000000005</v>
      </c>
      <c r="N97" s="198"/>
      <c r="O97" s="198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39"/>
      <c r="BT97" s="239"/>
      <c r="BU97" s="239"/>
      <c r="BV97" s="239"/>
      <c r="BW97" s="239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239"/>
      <c r="CT97" s="239"/>
      <c r="CU97" s="239"/>
      <c r="CV97" s="239"/>
      <c r="CW97" s="239"/>
      <c r="CX97" s="239"/>
      <c r="CY97" s="239"/>
      <c r="CZ97" s="239"/>
      <c r="DA97" s="239"/>
      <c r="DB97" s="239"/>
      <c r="DC97" s="239"/>
      <c r="DD97" s="239"/>
      <c r="DE97" s="239"/>
      <c r="DF97" s="239"/>
      <c r="DG97" s="239"/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G97" s="239"/>
      <c r="EH97" s="239"/>
      <c r="EI97" s="239"/>
      <c r="EJ97" s="239"/>
      <c r="EK97" s="239"/>
      <c r="EL97" s="239"/>
      <c r="EM97" s="239"/>
      <c r="EN97" s="239"/>
      <c r="EO97" s="239"/>
      <c r="EP97" s="239"/>
      <c r="EQ97" s="239"/>
      <c r="ER97" s="239"/>
      <c r="ES97" s="239"/>
      <c r="ET97" s="239"/>
      <c r="EU97" s="239"/>
      <c r="EV97" s="239"/>
      <c r="EW97" s="239"/>
      <c r="EX97" s="239"/>
      <c r="EY97" s="239"/>
      <c r="EZ97" s="239"/>
      <c r="FA97" s="239"/>
      <c r="FB97" s="239"/>
      <c r="FC97" s="239"/>
      <c r="FD97" s="239"/>
      <c r="FE97" s="239"/>
      <c r="FF97" s="239"/>
      <c r="FG97" s="239"/>
      <c r="FH97" s="239"/>
      <c r="FI97" s="239"/>
      <c r="FJ97" s="239"/>
      <c r="FK97" s="239"/>
      <c r="FL97" s="239"/>
      <c r="FM97" s="239"/>
      <c r="FN97" s="239"/>
      <c r="FO97" s="239"/>
      <c r="FP97" s="239"/>
      <c r="FQ97" s="239"/>
      <c r="FR97" s="239"/>
      <c r="FS97" s="239"/>
      <c r="FT97" s="239"/>
      <c r="FU97" s="239"/>
      <c r="FV97" s="239"/>
      <c r="FW97" s="239"/>
      <c r="FX97" s="239"/>
      <c r="FY97" s="239"/>
      <c r="FZ97" s="239"/>
      <c r="GA97" s="239"/>
      <c r="GB97" s="239"/>
      <c r="GC97" s="239"/>
      <c r="GD97" s="239"/>
      <c r="GE97" s="239"/>
      <c r="GF97" s="239"/>
      <c r="GG97" s="239"/>
      <c r="GH97" s="239"/>
      <c r="GI97" s="239"/>
      <c r="GJ97" s="239"/>
      <c r="GK97" s="239"/>
      <c r="GL97" s="239"/>
      <c r="GM97" s="239"/>
      <c r="GN97" s="239"/>
      <c r="GO97" s="239"/>
      <c r="GP97" s="239"/>
      <c r="GQ97" s="239"/>
      <c r="GR97" s="239"/>
      <c r="GS97" s="239"/>
      <c r="GT97" s="239"/>
      <c r="GU97" s="239"/>
      <c r="GV97" s="239"/>
      <c r="GW97" s="239"/>
      <c r="GX97" s="239"/>
      <c r="GY97" s="239"/>
      <c r="GZ97" s="239"/>
      <c r="HA97" s="239"/>
      <c r="HB97" s="239"/>
      <c r="HC97" s="239"/>
      <c r="HD97" s="239"/>
      <c r="HE97" s="239"/>
      <c r="HF97" s="239"/>
      <c r="HG97" s="239"/>
      <c r="HH97" s="239"/>
      <c r="HI97" s="239"/>
      <c r="HJ97" s="239"/>
      <c r="HK97" s="239"/>
      <c r="HL97" s="239"/>
      <c r="HM97" s="239"/>
      <c r="HN97" s="239"/>
      <c r="HO97" s="239"/>
      <c r="HP97" s="239"/>
      <c r="HQ97" s="239"/>
      <c r="HR97" s="239"/>
      <c r="HS97" s="239"/>
      <c r="HT97" s="239"/>
      <c r="HU97" s="239"/>
      <c r="HV97" s="239"/>
      <c r="HW97" s="239"/>
      <c r="HX97" s="239"/>
      <c r="HY97" s="239"/>
      <c r="HZ97" s="239"/>
      <c r="IA97" s="239"/>
      <c r="IB97" s="239"/>
      <c r="IC97" s="239"/>
      <c r="ID97" s="239"/>
      <c r="IE97" s="239"/>
      <c r="IF97" s="239"/>
      <c r="IG97" s="239"/>
      <c r="IH97" s="239"/>
      <c r="II97" s="239"/>
      <c r="IJ97" s="239"/>
      <c r="IK97" s="239"/>
      <c r="IL97" s="239"/>
      <c r="IM97" s="239"/>
      <c r="IN97" s="239"/>
      <c r="IO97" s="239"/>
      <c r="IP97" s="239"/>
      <c r="IQ97" s="239"/>
      <c r="IR97" s="239"/>
      <c r="IS97" s="239"/>
      <c r="IT97" s="239"/>
      <c r="IU97" s="239"/>
      <c r="IV97" s="239"/>
      <c r="IW97" s="239"/>
    </row>
    <row r="98" spans="1:257" x14ac:dyDescent="0.3">
      <c r="A98" s="212"/>
      <c r="B98" s="213"/>
      <c r="C98" s="220"/>
      <c r="D98" s="220"/>
      <c r="E98" s="220"/>
      <c r="F98" s="220"/>
      <c r="G98" s="220"/>
      <c r="O98" s="107"/>
    </row>
    <row r="99" spans="1:257" x14ac:dyDescent="0.3">
      <c r="A99" s="212"/>
      <c r="B99" s="213"/>
      <c r="C99" s="220"/>
      <c r="D99" s="220"/>
      <c r="E99" s="220"/>
      <c r="F99" s="220"/>
      <c r="G99" s="220"/>
      <c r="O99" s="107"/>
    </row>
    <row r="100" spans="1:257" x14ac:dyDescent="0.3">
      <c r="A100" s="212"/>
      <c r="D100" s="224"/>
      <c r="E100" s="224"/>
      <c r="F100" s="224"/>
      <c r="G100" s="224"/>
      <c r="H100" s="225">
        <f>H82-H93</f>
        <v>0</v>
      </c>
      <c r="I100" s="225">
        <f>I82-I93</f>
        <v>0</v>
      </c>
      <c r="J100" s="283">
        <f>J82-J93</f>
        <v>0</v>
      </c>
      <c r="K100" s="225">
        <f>K82-K93</f>
        <v>0</v>
      </c>
      <c r="L100" s="225">
        <f>L82-L93</f>
        <v>0</v>
      </c>
      <c r="M100" s="225"/>
      <c r="N100" s="115">
        <f>N82-N93</f>
        <v>0</v>
      </c>
    </row>
    <row r="101" spans="1:257" x14ac:dyDescent="0.3">
      <c r="A101" s="212"/>
      <c r="D101" s="224"/>
      <c r="E101" s="224"/>
      <c r="F101" s="224"/>
      <c r="G101" s="224"/>
      <c r="H101" s="226">
        <f>H87-H93</f>
        <v>0</v>
      </c>
      <c r="I101" s="226">
        <f>I87-I93</f>
        <v>0</v>
      </c>
      <c r="J101" s="284">
        <f>J87-J93</f>
        <v>0</v>
      </c>
      <c r="K101" s="226">
        <f>K87-K93</f>
        <v>0</v>
      </c>
      <c r="L101" s="226">
        <f>L87-L93</f>
        <v>0</v>
      </c>
      <c r="M101" s="226"/>
      <c r="N101" s="116">
        <f>N87-N93</f>
        <v>0</v>
      </c>
    </row>
    <row r="102" spans="1:257" x14ac:dyDescent="0.3">
      <c r="A102" s="212"/>
      <c r="D102" s="224"/>
      <c r="E102" s="224"/>
      <c r="F102" s="224"/>
      <c r="G102" s="224"/>
      <c r="H102" s="225"/>
      <c r="I102" s="225"/>
      <c r="J102" s="283"/>
      <c r="K102" s="225"/>
      <c r="L102" s="225"/>
      <c r="M102" s="225"/>
      <c r="N102" s="108"/>
    </row>
    <row r="103" spans="1:257" x14ac:dyDescent="0.3">
      <c r="A103" s="212"/>
      <c r="B103" s="227"/>
      <c r="C103" s="227"/>
      <c r="D103" s="224"/>
      <c r="E103" s="224"/>
      <c r="F103" s="224"/>
      <c r="G103" s="224"/>
      <c r="H103" s="225"/>
      <c r="I103" s="225"/>
      <c r="J103" s="283"/>
      <c r="K103" s="225"/>
      <c r="L103" s="225"/>
      <c r="M103" s="225"/>
      <c r="N103" s="108"/>
    </row>
    <row r="104" spans="1:257" x14ac:dyDescent="0.3">
      <c r="A104" s="212"/>
      <c r="B104" s="228"/>
      <c r="C104" s="229"/>
      <c r="D104" s="224"/>
      <c r="E104" s="224"/>
      <c r="F104" s="224"/>
      <c r="G104" s="224"/>
      <c r="H104" s="225"/>
      <c r="I104" s="221"/>
      <c r="J104" s="282"/>
      <c r="K104" s="221"/>
      <c r="L104" s="221"/>
      <c r="M104" s="221"/>
      <c r="N104" s="108"/>
    </row>
    <row r="105" spans="1:257" x14ac:dyDescent="0.3">
      <c r="A105" s="212"/>
      <c r="B105" s="228"/>
      <c r="C105" s="229"/>
      <c r="D105" s="224"/>
      <c r="E105" s="224"/>
      <c r="F105" s="224"/>
      <c r="G105" s="224"/>
      <c r="H105" s="225"/>
      <c r="I105" s="221"/>
      <c r="J105" s="282"/>
      <c r="K105" s="221"/>
      <c r="L105" s="221"/>
      <c r="M105" s="221"/>
      <c r="N105" s="108"/>
    </row>
    <row r="106" spans="1:257" x14ac:dyDescent="0.3">
      <c r="A106" s="212"/>
      <c r="B106" s="228"/>
      <c r="C106" s="229"/>
      <c r="D106" s="224"/>
      <c r="E106" s="224"/>
      <c r="F106" s="224"/>
      <c r="G106" s="224"/>
      <c r="H106" s="225"/>
      <c r="I106" s="221"/>
      <c r="J106" s="282"/>
      <c r="K106" s="221"/>
      <c r="L106" s="221"/>
      <c r="M106" s="221"/>
      <c r="N106" s="108"/>
    </row>
    <row r="107" spans="1:257" x14ac:dyDescent="0.3">
      <c r="A107" s="212"/>
      <c r="B107" s="230"/>
      <c r="C107" s="231"/>
      <c r="D107" s="224"/>
      <c r="E107" s="224"/>
      <c r="F107" s="224"/>
      <c r="G107" s="224"/>
      <c r="H107" s="225"/>
      <c r="I107" s="221"/>
      <c r="J107" s="282"/>
      <c r="K107" s="221"/>
      <c r="L107" s="221"/>
      <c r="M107" s="221"/>
      <c r="N107" s="108"/>
    </row>
    <row r="108" spans="1:257" x14ac:dyDescent="0.3">
      <c r="A108" s="212"/>
      <c r="D108" s="224"/>
      <c r="E108" s="224"/>
      <c r="F108" s="224"/>
      <c r="G108" s="224"/>
      <c r="H108" s="225"/>
      <c r="I108" s="221"/>
      <c r="J108" s="282"/>
      <c r="K108" s="221"/>
      <c r="L108" s="221"/>
      <c r="M108" s="221"/>
      <c r="N108" s="108"/>
    </row>
    <row r="109" spans="1:257" x14ac:dyDescent="0.3">
      <c r="A109" s="212"/>
      <c r="D109" s="224"/>
      <c r="E109" s="224"/>
      <c r="F109" s="224"/>
      <c r="G109" s="224"/>
      <c r="H109" s="221"/>
      <c r="I109" s="221"/>
      <c r="J109" s="282"/>
      <c r="K109" s="221"/>
      <c r="L109" s="221"/>
      <c r="M109" s="221"/>
      <c r="N109" s="108"/>
    </row>
    <row r="110" spans="1:257" x14ac:dyDescent="0.3">
      <c r="A110" s="212"/>
      <c r="D110" s="224"/>
      <c r="E110" s="224"/>
      <c r="F110" s="224"/>
      <c r="G110" s="224"/>
      <c r="H110" s="221"/>
      <c r="I110" s="221"/>
      <c r="J110" s="282"/>
      <c r="K110" s="221"/>
      <c r="L110" s="221"/>
      <c r="M110" s="221"/>
      <c r="N110" s="108"/>
    </row>
    <row r="111" spans="1:257" x14ac:dyDescent="0.3">
      <c r="A111" s="212"/>
      <c r="D111" s="224"/>
      <c r="E111" s="224"/>
      <c r="F111" s="224"/>
      <c r="G111" s="224"/>
      <c r="H111" s="221"/>
      <c r="I111" s="221"/>
      <c r="J111" s="282"/>
      <c r="K111" s="221"/>
      <c r="L111" s="221"/>
      <c r="M111" s="221"/>
      <c r="N111" s="108"/>
    </row>
    <row r="112" spans="1:257" x14ac:dyDescent="0.3">
      <c r="A112" s="212"/>
      <c r="D112" s="224"/>
      <c r="E112" s="224"/>
      <c r="F112" s="224"/>
      <c r="G112" s="224"/>
      <c r="H112" s="221"/>
      <c r="I112" s="221"/>
      <c r="J112" s="282"/>
      <c r="K112" s="221"/>
      <c r="L112" s="221"/>
      <c r="M112" s="221"/>
      <c r="N112" s="108"/>
    </row>
    <row r="113" spans="1:14" x14ac:dyDescent="0.3">
      <c r="A113" s="212"/>
      <c r="D113" s="224"/>
      <c r="E113" s="224"/>
      <c r="F113" s="224"/>
      <c r="G113" s="224"/>
      <c r="H113" s="221"/>
      <c r="I113" s="221"/>
      <c r="J113" s="282"/>
      <c r="K113" s="221"/>
      <c r="L113" s="221"/>
      <c r="M113" s="221"/>
      <c r="N113" s="108"/>
    </row>
    <row r="114" spans="1:14" x14ac:dyDescent="0.3">
      <c r="A114" s="212"/>
      <c r="D114" s="224"/>
      <c r="E114" s="224"/>
      <c r="F114" s="224"/>
      <c r="G114" s="224"/>
      <c r="H114" s="221"/>
      <c r="I114" s="221"/>
      <c r="J114" s="282"/>
      <c r="K114" s="221"/>
      <c r="L114" s="221"/>
      <c r="M114" s="221"/>
      <c r="N114" s="108"/>
    </row>
    <row r="115" spans="1:14" x14ac:dyDescent="0.3">
      <c r="A115" s="212"/>
      <c r="D115" s="224"/>
      <c r="E115" s="224"/>
      <c r="F115" s="224"/>
      <c r="G115" s="224"/>
      <c r="H115" s="221"/>
      <c r="I115" s="221"/>
      <c r="J115" s="282"/>
      <c r="K115" s="221"/>
      <c r="L115" s="221"/>
      <c r="M115" s="221"/>
      <c r="N115" s="108"/>
    </row>
    <row r="116" spans="1:14" x14ac:dyDescent="0.3">
      <c r="A116" s="212"/>
      <c r="D116" s="224"/>
      <c r="E116" s="224"/>
      <c r="F116" s="224"/>
      <c r="G116" s="224"/>
      <c r="H116" s="221"/>
      <c r="I116" s="221"/>
      <c r="J116" s="282"/>
      <c r="K116" s="221"/>
      <c r="L116" s="221"/>
      <c r="M116" s="221"/>
      <c r="N116" s="108"/>
    </row>
    <row r="117" spans="1:14" x14ac:dyDescent="0.3">
      <c r="A117" s="212"/>
      <c r="D117" s="224"/>
      <c r="E117" s="224"/>
      <c r="F117" s="224"/>
      <c r="G117" s="224"/>
      <c r="H117" s="221"/>
      <c r="I117" s="221"/>
      <c r="J117" s="282"/>
      <c r="K117" s="221"/>
      <c r="L117" s="221"/>
      <c r="M117" s="221"/>
      <c r="N117" s="108"/>
    </row>
    <row r="118" spans="1:14" x14ac:dyDescent="0.3">
      <c r="A118" s="212"/>
      <c r="D118" s="224"/>
      <c r="E118" s="224"/>
      <c r="F118" s="224"/>
      <c r="G118" s="224"/>
      <c r="H118" s="221"/>
      <c r="I118" s="221"/>
      <c r="J118" s="282"/>
      <c r="K118" s="221"/>
      <c r="L118" s="221"/>
      <c r="M118" s="221"/>
      <c r="N118" s="108"/>
    </row>
    <row r="119" spans="1:14" x14ac:dyDescent="0.3">
      <c r="A119" s="212"/>
      <c r="D119" s="224"/>
      <c r="E119" s="224"/>
      <c r="F119" s="224"/>
      <c r="G119" s="224"/>
      <c r="H119" s="221"/>
      <c r="I119" s="221"/>
      <c r="J119" s="282"/>
      <c r="K119" s="221"/>
      <c r="L119" s="221"/>
      <c r="M119" s="221"/>
      <c r="N119" s="108"/>
    </row>
    <row r="120" spans="1:14" x14ac:dyDescent="0.3">
      <c r="A120" s="212"/>
      <c r="D120" s="224"/>
      <c r="E120" s="224"/>
      <c r="F120" s="224"/>
      <c r="G120" s="224"/>
      <c r="H120" s="221"/>
      <c r="I120" s="221"/>
      <c r="J120" s="282"/>
      <c r="K120" s="221"/>
      <c r="L120" s="221"/>
      <c r="M120" s="221"/>
      <c r="N120" s="108"/>
    </row>
  </sheetData>
  <autoFilter ref="A6:R87"/>
  <mergeCells count="70">
    <mergeCell ref="C87:G87"/>
    <mergeCell ref="B90:O90"/>
    <mergeCell ref="C91:G91"/>
    <mergeCell ref="C92:G92"/>
    <mergeCell ref="C93:G93"/>
    <mergeCell ref="A82:B82"/>
    <mergeCell ref="B83:O83"/>
    <mergeCell ref="C84:G84"/>
    <mergeCell ref="C85:G85"/>
    <mergeCell ref="C86:G86"/>
    <mergeCell ref="A66:G66"/>
    <mergeCell ref="A77:O77"/>
    <mergeCell ref="A78:A81"/>
    <mergeCell ref="B78:B81"/>
    <mergeCell ref="C78:C81"/>
    <mergeCell ref="D78:D81"/>
    <mergeCell ref="E78:E81"/>
    <mergeCell ref="F78:F81"/>
    <mergeCell ref="O78:O81"/>
    <mergeCell ref="O67:O72"/>
    <mergeCell ref="A58:G58"/>
    <mergeCell ref="O61:O62"/>
    <mergeCell ref="A43:A44"/>
    <mergeCell ref="B43:B44"/>
    <mergeCell ref="C43:C44"/>
    <mergeCell ref="D43:D44"/>
    <mergeCell ref="E43:E44"/>
    <mergeCell ref="F43:F44"/>
    <mergeCell ref="G43:G44"/>
    <mergeCell ref="A47:A48"/>
    <mergeCell ref="B47:B48"/>
    <mergeCell ref="C47:C48"/>
    <mergeCell ref="O43:O45"/>
    <mergeCell ref="O49:O50"/>
    <mergeCell ref="D47:D48"/>
    <mergeCell ref="E47:E48"/>
    <mergeCell ref="O23:O29"/>
    <mergeCell ref="O35:O36"/>
    <mergeCell ref="O9:O15"/>
    <mergeCell ref="O37:O38"/>
    <mergeCell ref="A40:A42"/>
    <mergeCell ref="B40:B42"/>
    <mergeCell ref="C40:C42"/>
    <mergeCell ref="D40:D42"/>
    <mergeCell ref="E40:E42"/>
    <mergeCell ref="F40:F42"/>
    <mergeCell ref="G40:G42"/>
    <mergeCell ref="O40:O42"/>
    <mergeCell ref="O19:O20"/>
    <mergeCell ref="L4:L5"/>
    <mergeCell ref="M4:M5"/>
    <mergeCell ref="N4:N6"/>
    <mergeCell ref="A7:O7"/>
    <mergeCell ref="A8:O8"/>
    <mergeCell ref="F47:F48"/>
    <mergeCell ref="O47:O48"/>
    <mergeCell ref="O64:O65"/>
    <mergeCell ref="O51:O52"/>
    <mergeCell ref="N1:O1"/>
    <mergeCell ref="A2:O2"/>
    <mergeCell ref="A3:A6"/>
    <mergeCell ref="B3:B6"/>
    <mergeCell ref="C3:C6"/>
    <mergeCell ref="D3:G5"/>
    <mergeCell ref="H3:N3"/>
    <mergeCell ref="O3:O6"/>
    <mergeCell ref="H4:H5"/>
    <mergeCell ref="I4:I5"/>
    <mergeCell ref="J4:J5"/>
    <mergeCell ref="K4:K5"/>
  </mergeCells>
  <printOptions gridLines="1"/>
  <pageMargins left="0.23611111111111102" right="0.23611111111111102" top="0.78750000000000009" bottom="0" header="0.51180555555555496" footer="0.51180555555555496"/>
  <pageSetup paperSize="9" scale="45" firstPageNumber="0" fitToHeight="0" pageOrder="overThenDown" orientation="landscape" cellComments="atEnd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  <pageSetUpPr fitToPage="1"/>
  </sheetPr>
  <dimension ref="A1:IW16"/>
  <sheetViews>
    <sheetView zoomScale="89" workbookViewId="0">
      <selection activeCell="O11" sqref="O11"/>
    </sheetView>
  </sheetViews>
  <sheetFormatPr defaultColWidth="9.140625" defaultRowHeight="15.75" x14ac:dyDescent="0.25"/>
  <cols>
    <col min="1" max="1" width="6.28515625" style="1" customWidth="1"/>
    <col min="2" max="2" width="79" style="2" customWidth="1"/>
    <col min="3" max="3" width="12" style="2" customWidth="1"/>
    <col min="4" max="4" width="16.28515625" style="2" customWidth="1"/>
    <col min="5" max="5" width="11.7109375" style="2" customWidth="1"/>
    <col min="6" max="6" width="11.7109375" style="2" hidden="1" customWidth="1"/>
    <col min="7" max="8" width="11.7109375" style="2" customWidth="1"/>
    <col min="9" max="11" width="12.28515625" style="2" customWidth="1"/>
    <col min="12" max="257" width="9.140625" style="2"/>
  </cols>
  <sheetData>
    <row r="1" spans="1:10" ht="47.25" customHeight="1" x14ac:dyDescent="0.25">
      <c r="A1" s="4"/>
      <c r="B1" s="5"/>
      <c r="C1" s="6"/>
      <c r="D1" s="463" t="s">
        <v>369</v>
      </c>
      <c r="E1" s="463"/>
      <c r="F1" s="463"/>
      <c r="G1" s="463"/>
      <c r="H1" s="463"/>
    </row>
    <row r="2" spans="1:10" ht="37.5" customHeight="1" x14ac:dyDescent="0.25">
      <c r="A2" s="412" t="s">
        <v>212</v>
      </c>
      <c r="B2" s="412"/>
      <c r="C2" s="412"/>
      <c r="D2" s="412"/>
      <c r="E2" s="412"/>
      <c r="F2" s="412"/>
      <c r="G2" s="412"/>
      <c r="H2" s="412"/>
    </row>
    <row r="3" spans="1:10" ht="37.5" customHeight="1" x14ac:dyDescent="0.25">
      <c r="A3" s="358" t="s">
        <v>2</v>
      </c>
      <c r="B3" s="360" t="s">
        <v>213</v>
      </c>
      <c r="C3" s="359" t="s">
        <v>4</v>
      </c>
      <c r="D3" s="359" t="s">
        <v>214</v>
      </c>
      <c r="E3" s="359" t="s">
        <v>370</v>
      </c>
      <c r="F3" s="359"/>
      <c r="G3" s="359"/>
      <c r="H3" s="359"/>
      <c r="I3" s="359"/>
      <c r="J3" s="359"/>
    </row>
    <row r="4" spans="1:10" ht="78.75" customHeight="1" x14ac:dyDescent="0.25">
      <c r="A4" s="358"/>
      <c r="B4" s="360"/>
      <c r="C4" s="359"/>
      <c r="D4" s="359"/>
      <c r="E4" s="8" t="str">
        <f>'Мероприятия подпрограммы 1'!H4:H5</f>
        <v>год предшедствующий отчетному</v>
      </c>
      <c r="F4" s="295" t="str">
        <f>'!!!Мероприятия подпрограммы 2'!I4:I5</f>
        <v>Текущий  финансовый год</v>
      </c>
      <c r="G4" s="295" t="str">
        <f>'!!!Мероприятия подпрограммы 2'!J4:J5</f>
        <v>Отчетный финансовый год</v>
      </c>
      <c r="H4" s="295" t="str">
        <f>'!!!Мероприятия подпрограммы 2'!K4:K5</f>
        <v>Текущий финансовый год</v>
      </c>
      <c r="I4" s="295" t="str">
        <f>'!!!Мероприятия подпрограммы 2'!L4:L5</f>
        <v>Очередной финансовый год</v>
      </c>
      <c r="J4" s="295" t="str">
        <f>'!!!Мероприятия подпрограммы 2'!M4:M5</f>
        <v>Первый год планового периода</v>
      </c>
    </row>
    <row r="5" spans="1:10" ht="25.5" customHeight="1" x14ac:dyDescent="0.25">
      <c r="A5" s="358"/>
      <c r="B5" s="360"/>
      <c r="C5" s="359"/>
      <c r="D5" s="359"/>
      <c r="E5" s="413">
        <v>2022</v>
      </c>
      <c r="F5" s="413"/>
      <c r="G5" s="413">
        <v>2023</v>
      </c>
      <c r="H5" s="413">
        <v>2024</v>
      </c>
      <c r="I5" s="385">
        <v>2025</v>
      </c>
      <c r="J5" s="385">
        <v>2026</v>
      </c>
    </row>
    <row r="6" spans="1:10" ht="25.5" customHeight="1" x14ac:dyDescent="0.25">
      <c r="A6" s="358"/>
      <c r="B6" s="360"/>
      <c r="C6" s="359"/>
      <c r="D6" s="359"/>
      <c r="E6" s="414"/>
      <c r="F6" s="414"/>
      <c r="G6" s="414"/>
      <c r="H6" s="414"/>
      <c r="I6" s="385"/>
      <c r="J6" s="385"/>
    </row>
    <row r="7" spans="1:10" ht="10.5" customHeight="1" x14ac:dyDescent="0.25">
      <c r="A7" s="358"/>
      <c r="B7" s="360"/>
      <c r="C7" s="359"/>
      <c r="D7" s="359"/>
      <c r="E7" s="415"/>
      <c r="F7" s="415"/>
      <c r="G7" s="415"/>
      <c r="H7" s="415"/>
      <c r="I7" s="385"/>
      <c r="J7" s="385"/>
    </row>
    <row r="8" spans="1:10" ht="33.75" customHeight="1" x14ac:dyDescent="0.25">
      <c r="A8" s="366" t="s">
        <v>372</v>
      </c>
      <c r="B8" s="366"/>
      <c r="C8" s="366"/>
      <c r="D8" s="366"/>
      <c r="E8" s="366"/>
      <c r="F8" s="366"/>
      <c r="G8" s="366"/>
      <c r="H8" s="366"/>
      <c r="I8" s="366"/>
    </row>
    <row r="9" spans="1:10" ht="57.75" customHeight="1" x14ac:dyDescent="0.25">
      <c r="A9" s="461" t="s">
        <v>373</v>
      </c>
      <c r="B9" s="461"/>
      <c r="C9" s="461"/>
      <c r="D9" s="461"/>
      <c r="E9" s="461"/>
      <c r="F9" s="461"/>
      <c r="G9" s="461"/>
      <c r="H9" s="461"/>
      <c r="I9" s="461"/>
    </row>
    <row r="10" spans="1:10" ht="65.25" customHeight="1" x14ac:dyDescent="0.25">
      <c r="A10" s="11" t="s">
        <v>58</v>
      </c>
      <c r="B10" s="17" t="s">
        <v>59</v>
      </c>
      <c r="C10" s="8" t="s">
        <v>16</v>
      </c>
      <c r="D10" s="9" t="s">
        <v>218</v>
      </c>
      <c r="E10" s="8">
        <v>17</v>
      </c>
      <c r="F10" s="8"/>
      <c r="G10" s="8">
        <v>17</v>
      </c>
      <c r="H10" s="8">
        <v>17</v>
      </c>
      <c r="I10" s="8">
        <v>17</v>
      </c>
      <c r="J10" s="253">
        <v>17</v>
      </c>
    </row>
    <row r="11" spans="1:10" ht="33.75" customHeight="1" x14ac:dyDescent="0.25">
      <c r="A11" s="462" t="s">
        <v>374</v>
      </c>
      <c r="B11" s="462"/>
      <c r="C11" s="462"/>
      <c r="D11" s="462"/>
      <c r="E11" s="462"/>
      <c r="F11" s="462"/>
      <c r="G11" s="462"/>
      <c r="H11" s="462"/>
    </row>
    <row r="12" spans="1:10" ht="57.75" customHeight="1" x14ac:dyDescent="0.25">
      <c r="A12" s="11" t="s">
        <v>31</v>
      </c>
      <c r="B12" s="17" t="s">
        <v>61</v>
      </c>
      <c r="C12" s="8" t="s">
        <v>16</v>
      </c>
      <c r="D12" s="9" t="s">
        <v>218</v>
      </c>
      <c r="E12" s="8">
        <v>41</v>
      </c>
      <c r="F12" s="8"/>
      <c r="G12" s="8">
        <v>43</v>
      </c>
      <c r="H12" s="8">
        <v>45</v>
      </c>
      <c r="I12" s="8">
        <v>45</v>
      </c>
      <c r="J12" s="253">
        <v>45</v>
      </c>
    </row>
    <row r="13" spans="1:10" s="27" customFormat="1" ht="23.25" customHeight="1" x14ac:dyDescent="0.2">
      <c r="A13" s="369" t="s">
        <v>375</v>
      </c>
      <c r="B13" s="369"/>
      <c r="C13" s="369"/>
      <c r="D13" s="369"/>
      <c r="E13" s="369"/>
      <c r="F13" s="369"/>
      <c r="G13" s="369"/>
      <c r="H13" s="369"/>
      <c r="J13" s="255"/>
    </row>
    <row r="14" spans="1:10" s="50" customFormat="1" ht="52.5" customHeight="1" x14ac:dyDescent="0.2">
      <c r="A14" s="11" t="s">
        <v>63</v>
      </c>
      <c r="B14" s="17" t="s">
        <v>376</v>
      </c>
      <c r="C14" s="8" t="s">
        <v>16</v>
      </c>
      <c r="D14" s="9" t="s">
        <v>218</v>
      </c>
      <c r="E14" s="8">
        <v>29</v>
      </c>
      <c r="F14" s="8"/>
      <c r="G14" s="8">
        <v>31</v>
      </c>
      <c r="H14" s="8">
        <v>33</v>
      </c>
      <c r="I14" s="8">
        <v>33</v>
      </c>
      <c r="J14" s="253">
        <v>33</v>
      </c>
    </row>
    <row r="16" spans="1:10" x14ac:dyDescent="0.25">
      <c r="B16" s="2" t="s">
        <v>87</v>
      </c>
      <c r="C16" s="50"/>
      <c r="D16" s="50"/>
    </row>
  </sheetData>
  <mergeCells count="17">
    <mergeCell ref="J5:J7"/>
    <mergeCell ref="A8:I8"/>
    <mergeCell ref="A9:I9"/>
    <mergeCell ref="A11:H11"/>
    <mergeCell ref="A13:H13"/>
    <mergeCell ref="D1:H1"/>
    <mergeCell ref="A2:H2"/>
    <mergeCell ref="A3:A7"/>
    <mergeCell ref="B3:B7"/>
    <mergeCell ref="C3:C7"/>
    <mergeCell ref="D3:D7"/>
    <mergeCell ref="E3:J3"/>
    <mergeCell ref="E5:E7"/>
    <mergeCell ref="F5:F7"/>
    <mergeCell ref="G5:G7"/>
    <mergeCell ref="H5:H7"/>
    <mergeCell ref="I5:I7"/>
  </mergeCells>
  <printOptions gridLines="1"/>
  <pageMargins left="0.51180555555555496" right="0.31527777777777799" top="0.55138888888888904" bottom="0.35416666666666702" header="0.51180555555555496" footer="0.51180555555555496"/>
  <pageSetup paperSize="9" scale="81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103</vt:i4>
      </vt:variant>
    </vt:vector>
  </HeadingPairs>
  <TitlesOfParts>
    <vt:vector size="119" baseType="lpstr">
      <vt:lpstr>Показатели</vt:lpstr>
      <vt:lpstr>Распределение расходов</vt:lpstr>
      <vt:lpstr>Ресурсное обеспечение</vt:lpstr>
      <vt:lpstr>КАИП </vt:lpstr>
      <vt:lpstr>НИД</vt:lpstr>
      <vt:lpstr>Мун.задания</vt:lpstr>
      <vt:lpstr>Показатели подпрограммы 1</vt:lpstr>
      <vt:lpstr>Мероприятия подпрограммы 1</vt:lpstr>
      <vt:lpstr>Показатели подпрограммы 2</vt:lpstr>
      <vt:lpstr>!!!Мероприятия подпрограммы 2</vt:lpstr>
      <vt:lpstr>Показатели подпрограммы 3</vt:lpstr>
      <vt:lpstr>!!!Мероприятия подпрограммы 3</vt:lpstr>
      <vt:lpstr>Показатели подпрограммы 4</vt:lpstr>
      <vt:lpstr>!!!Мероприятия подпрограммы 4</vt:lpstr>
      <vt:lpstr>Лист1</vt:lpstr>
      <vt:lpstr>Лист2</vt:lpstr>
      <vt:lpstr>'!!!Мероприятия подпрограммы 2'!Print_Titles</vt:lpstr>
      <vt:lpstr>'!!!Мероприятия подпрограммы 3'!Print_Titles</vt:lpstr>
      <vt:lpstr>'!!!Мероприятия подпрограммы 4'!Print_Titles</vt:lpstr>
      <vt:lpstr>'КАИП '!Print_Titles</vt:lpstr>
      <vt:lpstr>'Мероприятия подпрограммы 1'!Print_Titles</vt:lpstr>
      <vt:lpstr>Показатели!Print_Titles</vt:lpstr>
      <vt:lpstr>'Показатели подпрограммы 1'!Print_Titles</vt:lpstr>
      <vt:lpstr>'Показатели подпрограммы 2'!Print_Titles</vt:lpstr>
      <vt:lpstr>'Показатели подпрограммы 3'!Print_Titles</vt:lpstr>
      <vt:lpstr>'Распределение расходов'!Print_Titles</vt:lpstr>
      <vt:lpstr>'Ресурсное обеспечение'!Print_Titles</vt:lpstr>
      <vt:lpstr>'Мероприятия подпрограммы 1'!Z_2166B299_1DBB_4BE8_98C9_E9EFB21DCA26__wvu_FilterData</vt:lpstr>
      <vt:lpstr>'Мероприятия подпрограммы 1'!Z_2715DACA_7FC2_4162_875B_92B3FB82D8B1__wvu_FilterData</vt:lpstr>
      <vt:lpstr>'Мероприятия подпрограммы 1'!Z_29BFB567_1C85_481C_A8AF_8210D8E0792F__wvu_FilterData</vt:lpstr>
      <vt:lpstr>'КАИП '!Z_4767DD30_F6FB_4FF0_A429_8866A8232500__wvu_FilterData</vt:lpstr>
      <vt:lpstr>'Мероприятия подпрограммы 1'!Z_4767DD30_F6FB_4FF0_A429_8866A8232500__wvu_FilterData</vt:lpstr>
      <vt:lpstr>'!!!Мероприятия подпрограммы 2'!Z_4767DD30_F6FB_4FF0_A429_8866A8232500__wvu_PrintArea</vt:lpstr>
      <vt:lpstr>'!!!Мероприятия подпрограммы 3'!Z_4767DD30_F6FB_4FF0_A429_8866A8232500__wvu_PrintArea</vt:lpstr>
      <vt:lpstr>'!!!Мероприятия подпрограммы 4'!Z_4767DD30_F6FB_4FF0_A429_8866A8232500__wvu_PrintArea</vt:lpstr>
      <vt:lpstr>'КАИП '!Z_4767DD30_F6FB_4FF0_A429_8866A8232500__wvu_PrintArea</vt:lpstr>
      <vt:lpstr>'Мероприятия подпрограммы 1'!Z_4767DD30_F6FB_4FF0_A429_8866A8232500__wvu_PrintArea</vt:lpstr>
      <vt:lpstr>Показатели!Z_4767DD30_F6FB_4FF0_A429_8866A8232500__wvu_PrintArea</vt:lpstr>
      <vt:lpstr>'Показатели подпрограммы 1'!Z_4767DD30_F6FB_4FF0_A429_8866A8232500__wvu_PrintArea</vt:lpstr>
      <vt:lpstr>'Показатели подпрограммы 2'!Z_4767DD30_F6FB_4FF0_A429_8866A8232500__wvu_PrintArea</vt:lpstr>
      <vt:lpstr>'Показатели подпрограммы 3'!Z_4767DD30_F6FB_4FF0_A429_8866A8232500__wvu_PrintArea</vt:lpstr>
      <vt:lpstr>'Показатели подпрограммы 4'!Z_4767DD30_F6FB_4FF0_A429_8866A8232500__wvu_PrintArea</vt:lpstr>
      <vt:lpstr>'Распределение расходов'!Z_4767DD30_F6FB_4FF0_A429_8866A8232500__wvu_PrintArea</vt:lpstr>
      <vt:lpstr>'Ресурсное обеспечение'!Z_4767DD30_F6FB_4FF0_A429_8866A8232500__wvu_PrintArea</vt:lpstr>
      <vt:lpstr>'!!!Мероприятия подпрограммы 2'!Z_4767DD30_F6FB_4FF0_A429_8866A8232500__wvu_PrintTitles</vt:lpstr>
      <vt:lpstr>'!!!Мероприятия подпрограммы 3'!Z_4767DD30_F6FB_4FF0_A429_8866A8232500__wvu_PrintTitles</vt:lpstr>
      <vt:lpstr>'!!!Мероприятия подпрограммы 4'!Z_4767DD30_F6FB_4FF0_A429_8866A8232500__wvu_PrintTitles</vt:lpstr>
      <vt:lpstr>'КАИП '!Z_4767DD30_F6FB_4FF0_A429_8866A8232500__wvu_PrintTitles</vt:lpstr>
      <vt:lpstr>'Мероприятия подпрограммы 1'!Z_4767DD30_F6FB_4FF0_A429_8866A8232500__wvu_PrintTitles</vt:lpstr>
      <vt:lpstr>Показатели!Z_4767DD30_F6FB_4FF0_A429_8866A8232500__wvu_PrintTitles</vt:lpstr>
      <vt:lpstr>'Показатели подпрограммы 1'!Z_4767DD30_F6FB_4FF0_A429_8866A8232500__wvu_PrintTitles</vt:lpstr>
      <vt:lpstr>'Показатели подпрограммы 2'!Z_4767DD30_F6FB_4FF0_A429_8866A8232500__wvu_PrintTitles</vt:lpstr>
      <vt:lpstr>'Показатели подпрограммы 3'!Z_4767DD30_F6FB_4FF0_A429_8866A8232500__wvu_PrintTitles</vt:lpstr>
      <vt:lpstr>'Распределение расходов'!Z_4767DD30_F6FB_4FF0_A429_8866A8232500__wvu_PrintTitles</vt:lpstr>
      <vt:lpstr>'Ресурсное обеспечение'!Z_4767DD30_F6FB_4FF0_A429_8866A8232500__wvu_PrintTitles</vt:lpstr>
      <vt:lpstr>'!!!Мероприятия подпрограммы 2'!Z_4767DD30_F6FB_4FF0_A429_8866A8232500__wvu_Rows</vt:lpstr>
      <vt:lpstr>'!!!Мероприятия подпрограммы 3'!Z_4767DD30_F6FB_4FF0_A429_8866A8232500__wvu_Rows</vt:lpstr>
      <vt:lpstr>'КАИП '!Z_4767DD30_F6FB_4FF0_A429_8866A8232500__wvu_Rows</vt:lpstr>
      <vt:lpstr>'Мероприятия подпрограммы 1'!Z_484BD7FD_1D3D_4528_954E_A98D5B59AC9C__wvu_FilterData</vt:lpstr>
      <vt:lpstr>'КАИП '!Z_7C917F30_361A_4C86_9002_2134EAE2E3CF__wvu_FilterData</vt:lpstr>
      <vt:lpstr>'Мероприятия подпрограммы 1'!Z_7C917F30_361A_4C86_9002_2134EAE2E3CF__wvu_FilterData</vt:lpstr>
      <vt:lpstr>'!!!Мероприятия подпрограммы 2'!Z_7C917F30_361A_4C86_9002_2134EAE2E3CF__wvu_PrintArea</vt:lpstr>
      <vt:lpstr>'Мероприятия подпрограммы 1'!Z_7C917F30_361A_4C86_9002_2134EAE2E3CF__wvu_PrintArea</vt:lpstr>
      <vt:lpstr>'Показатели подпрограммы 1'!Z_7C917F30_361A_4C86_9002_2134EAE2E3CF__wvu_PrintArea</vt:lpstr>
      <vt:lpstr>'Показатели подпрограммы 2'!Z_7C917F30_361A_4C86_9002_2134EAE2E3CF__wvu_PrintArea</vt:lpstr>
      <vt:lpstr>'Показатели подпрограммы 3'!Z_7C917F30_361A_4C86_9002_2134EAE2E3CF__wvu_PrintArea</vt:lpstr>
      <vt:lpstr>'Показатели подпрограммы 4'!Z_7C917F30_361A_4C86_9002_2134EAE2E3CF__wvu_PrintArea</vt:lpstr>
      <vt:lpstr>'Ресурсное обеспечение'!Z_7C917F30_361A_4C86_9002_2134EAE2E3CF__wvu_PrintArea</vt:lpstr>
      <vt:lpstr>'!!!Мероприятия подпрограммы 2'!Z_7C917F30_361A_4C86_9002_2134EAE2E3CF__wvu_PrintTitles</vt:lpstr>
      <vt:lpstr>'!!!Мероприятия подпрограммы 3'!Z_7C917F30_361A_4C86_9002_2134EAE2E3CF__wvu_PrintTitles</vt:lpstr>
      <vt:lpstr>'!!!Мероприятия подпрограммы 4'!Z_7C917F30_361A_4C86_9002_2134EAE2E3CF__wvu_PrintTitles</vt:lpstr>
      <vt:lpstr>'Мероприятия подпрограммы 1'!Z_7C917F30_361A_4C86_9002_2134EAE2E3CF__wvu_PrintTitles</vt:lpstr>
      <vt:lpstr>'Показатели подпрограммы 1'!Z_7C917F30_361A_4C86_9002_2134EAE2E3CF__wvu_PrintTitles</vt:lpstr>
      <vt:lpstr>'Показатели подпрограммы 2'!Z_7C917F30_361A_4C86_9002_2134EAE2E3CF__wvu_PrintTitles</vt:lpstr>
      <vt:lpstr>'Показатели подпрограммы 3'!Z_7C917F30_361A_4C86_9002_2134EAE2E3CF__wvu_PrintTitles</vt:lpstr>
      <vt:lpstr>'Ресурсное обеспечение'!Z_7C917F30_361A_4C86_9002_2134EAE2E3CF__wvu_PrintTitles</vt:lpstr>
      <vt:lpstr>'!!!Мероприятия подпрограммы 3'!Z_7C917F30_361A_4C86_9002_2134EAE2E3CF__wvu_Rows</vt:lpstr>
      <vt:lpstr>'Мероприятия подпрограммы 1'!Z_81F2AFB8_21DA_4513_90AB_0A09D7D72D56__wvu_FilterData</vt:lpstr>
      <vt:lpstr>'Мероприятия подпрограммы 1'!Z_AD6F79BD_847B_4421_A1AA_268A55FACAB4__wvu_FilterData</vt:lpstr>
      <vt:lpstr>'Мероприятия подпрограммы 1'!Z_B45C2115_52AF_4E7B_8578_551FB3CF371E__wvu_FilterData</vt:lpstr>
      <vt:lpstr>'Мероприятия подпрограммы 1'!Z_C75D4C66_EC35_48DB_8FCD_E29923CDB091__wvu_FilterData</vt:lpstr>
      <vt:lpstr>'КАИП '!Z_CDE1D6F6_68DF_42F8_B01A_FF6465B24CCD__wvu_FilterData</vt:lpstr>
      <vt:lpstr>'Мероприятия подпрограммы 1'!Z_CDE1D6F6_68DF_42F8_B01A_FF6465B24CCD__wvu_FilterData</vt:lpstr>
      <vt:lpstr>'!!!Мероприятия подпрограммы 2'!Z_CDE1D6F6_68DF_42F8_B01A_FF6465B24CCD__wvu_PrintArea</vt:lpstr>
      <vt:lpstr>'!!!Мероприятия подпрограммы 3'!Z_CDE1D6F6_68DF_42F8_B01A_FF6465B24CCD__wvu_PrintArea</vt:lpstr>
      <vt:lpstr>'!!!Мероприятия подпрограммы 4'!Z_CDE1D6F6_68DF_42F8_B01A_FF6465B24CCD__wvu_PrintArea</vt:lpstr>
      <vt:lpstr>'Мероприятия подпрограммы 1'!Z_CDE1D6F6_68DF_42F8_B01A_FF6465B24CCD__wvu_PrintArea</vt:lpstr>
      <vt:lpstr>'Показатели подпрограммы 1'!Z_CDE1D6F6_68DF_42F8_B01A_FF6465B24CCD__wvu_PrintArea</vt:lpstr>
      <vt:lpstr>'Показатели подпрограммы 2'!Z_CDE1D6F6_68DF_42F8_B01A_FF6465B24CCD__wvu_PrintArea</vt:lpstr>
      <vt:lpstr>'Показатели подпрограммы 3'!Z_CDE1D6F6_68DF_42F8_B01A_FF6465B24CCD__wvu_PrintArea</vt:lpstr>
      <vt:lpstr>'Показатели подпрограммы 4'!Z_CDE1D6F6_68DF_42F8_B01A_FF6465B24CCD__wvu_PrintArea</vt:lpstr>
      <vt:lpstr>'Распределение расходов'!Z_CDE1D6F6_68DF_42F8_B01A_FF6465B24CCD__wvu_PrintArea</vt:lpstr>
      <vt:lpstr>'Ресурсное обеспечение'!Z_CDE1D6F6_68DF_42F8_B01A_FF6465B24CCD__wvu_PrintArea</vt:lpstr>
      <vt:lpstr>'!!!Мероприятия подпрограммы 2'!Z_CDE1D6F6_68DF_42F8_B01A_FF6465B24CCD__wvu_PrintTitles</vt:lpstr>
      <vt:lpstr>'!!!Мероприятия подпрограммы 3'!Z_CDE1D6F6_68DF_42F8_B01A_FF6465B24CCD__wvu_PrintTitles</vt:lpstr>
      <vt:lpstr>'!!!Мероприятия подпрограммы 4'!Z_CDE1D6F6_68DF_42F8_B01A_FF6465B24CCD__wvu_PrintTitles</vt:lpstr>
      <vt:lpstr>'Мероприятия подпрограммы 1'!Z_CDE1D6F6_68DF_42F8_B01A_FF6465B24CCD__wvu_PrintTitles</vt:lpstr>
      <vt:lpstr>'Показатели подпрограммы 1'!Z_CDE1D6F6_68DF_42F8_B01A_FF6465B24CCD__wvu_PrintTitles</vt:lpstr>
      <vt:lpstr>'Показатели подпрограммы 2'!Z_CDE1D6F6_68DF_42F8_B01A_FF6465B24CCD__wvu_PrintTitles</vt:lpstr>
      <vt:lpstr>'Показатели подпрограммы 3'!Z_CDE1D6F6_68DF_42F8_B01A_FF6465B24CCD__wvu_PrintTitles</vt:lpstr>
      <vt:lpstr>'Распределение расходов'!Z_CDE1D6F6_68DF_42F8_B01A_FF6465B24CCD__wvu_PrintTitles</vt:lpstr>
      <vt:lpstr>'Ресурсное обеспечение'!Z_CDE1D6F6_68DF_42F8_B01A_FF6465B24CCD__wvu_PrintTitles</vt:lpstr>
      <vt:lpstr>'!!!Мероприятия подпрограммы 2'!Z_CDE1D6F6_68DF_42F8_B01A_FF6465B24CCD__wvu_Rows</vt:lpstr>
      <vt:lpstr>'!!!Мероприятия подпрограммы 3'!Z_CDE1D6F6_68DF_42F8_B01A_FF6465B24CCD__wvu_Rows</vt:lpstr>
      <vt:lpstr>'Мероприятия подпрограммы 1'!Z_D97B14A5_4ECD_4EB7_B8A7_D41E462F19A2__wvu_FilterData</vt:lpstr>
      <vt:lpstr>'Мероприятия подпрограммы 1'!Z_FAC3C627_8E23_41AB_B3FB_95B33614D8DB__wvu_FilterData</vt:lpstr>
      <vt:lpstr>'!!!Мероприятия подпрограммы 2'!Область_печати</vt:lpstr>
      <vt:lpstr>'!!!Мероприятия подпрограммы 3'!Область_печати</vt:lpstr>
      <vt:lpstr>'!!!Мероприятия подпрограммы 4'!Область_печати</vt:lpstr>
      <vt:lpstr>'КАИП '!Область_печати</vt:lpstr>
      <vt:lpstr>'Мероприятия подпрограммы 1'!Область_печати</vt:lpstr>
      <vt:lpstr>Мун.задания!Область_печати</vt:lpstr>
      <vt:lpstr>Показатели!Область_печати</vt:lpstr>
      <vt:lpstr>'Показатели подпрограммы 1'!Область_печати</vt:lpstr>
      <vt:lpstr>'Показатели подпрограммы 2'!Область_печати</vt:lpstr>
      <vt:lpstr>'Показатели подпрограммы 3'!Область_печати</vt:lpstr>
      <vt:lpstr>'Показатели подпрограммы 4'!Область_печати</vt:lpstr>
      <vt:lpstr>'Распределение расходов'!Область_печати</vt:lpstr>
      <vt:lpstr>'Ресурсное обеспечение'!Область_печати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User</cp:lastModifiedBy>
  <cp:revision>6</cp:revision>
  <cp:lastPrinted>2024-03-12T04:39:10Z</cp:lastPrinted>
  <dcterms:created xsi:type="dcterms:W3CDTF">2005-05-23T12:57:53Z</dcterms:created>
  <dcterms:modified xsi:type="dcterms:W3CDTF">2024-03-12T08:07:23Z</dcterms:modified>
  <dc:language>en-US</dc:language>
</cp:coreProperties>
</file>