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40" windowHeight="8220" activeTab="0"/>
  </bookViews>
  <sheets>
    <sheet name="Лист1" sheetId="1" r:id="rId1"/>
    <sheet name="Лист2 руб" sheetId="2" r:id="rId2"/>
    <sheet name="Лист3" sheetId="3" r:id="rId3"/>
  </sheets>
  <definedNames>
    <definedName name="_xlnm._FilterDatabase" localSheetId="0" hidden="1">'Лист1'!$A$11:$I$167</definedName>
    <definedName name="_xlnm._FilterDatabase" localSheetId="1" hidden="1">'Лист2 руб'!$A$8:$I$158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<sst xmlns="http://schemas.openxmlformats.org/spreadsheetml/2006/main" count="1229" uniqueCount="214">
  <si>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</si>
  <si>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</si>
  <si>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</si>
  <si>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</si>
  <si>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</si>
  <si>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</si>
  <si>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</si>
  <si>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</si>
  <si>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</si>
  <si>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</si>
  <si>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</si>
  <si>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</si>
  <si>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</si>
  <si>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</si>
  <si>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0505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</si>
  <si>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</si>
  <si>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</si>
  <si>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</si>
  <si>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</si>
  <si>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</si>
  <si>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</si>
  <si>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АДМИНИСТРАЦИЯ УДАЧИНСКОГО СЕЛЬСОВЕТА</t>
  </si>
  <si>
    <t>0314</t>
  </si>
  <si>
    <t>Руководство и управление в сфере установленных функций органов государственной власти в рамках непрограммных расходов делами местных администраций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</si>
  <si>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</si>
  <si>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</si>
  <si>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</si>
  <si>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</si>
  <si>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</si>
  <si>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</si>
  <si>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</si>
  <si>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</si>
  <si>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</si>
  <si>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</si>
  <si>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</si>
  <si>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</si>
  <si>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</si>
  <si>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</si>
  <si>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</si>
  <si>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</si>
  <si>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Глава органа местного самоуправления в рамках непрограммных расходов отдельных органов исполнительной власти</t>
  </si>
  <si>
    <t>Функционирование администрации Удачинского сельсовета</t>
  </si>
  <si>
    <t>Отдельные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</si>
  <si>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</si>
  <si>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</si>
  <si>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</si>
  <si>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</si>
  <si>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</si>
  <si>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</si>
  <si>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</si>
  <si>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</si>
  <si>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</si>
  <si>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</si>
  <si>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</si>
  <si>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</si>
  <si>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</si>
  <si>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</si>
  <si>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</si>
  <si>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</si>
  <si>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</si>
  <si>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</si>
  <si>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</si>
  <si>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9710000030</t>
  </si>
  <si>
    <t>9610075140</t>
  </si>
  <si>
    <t>9610051180</t>
  </si>
  <si>
    <t>0200000000</t>
  </si>
  <si>
    <t>0290000000</t>
  </si>
  <si>
    <t>0290000020</t>
  </si>
  <si>
    <t>0290000030</t>
  </si>
  <si>
    <t>0290000010</t>
  </si>
  <si>
    <t>0100000000</t>
  </si>
  <si>
    <t>0110000000</t>
  </si>
  <si>
    <t>0110000030</t>
  </si>
  <si>
    <t>0120000000</t>
  </si>
  <si>
    <t>0120000010</t>
  </si>
  <si>
    <t>0110000010</t>
  </si>
  <si>
    <t>0110000020</t>
  </si>
  <si>
    <t>9710000040</t>
  </si>
  <si>
    <t>9710000060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</si>
  <si>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</si>
  <si>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Непрограммные расходы отдельных органов исполнительной власти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</si>
  <si>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</si>
  <si>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код ведомства</t>
  </si>
  <si>
    <t xml:space="preserve">Муниципальная программа "О мерах противодействию терроризму и экстремизму и чрезвычайных ситуаций на территории Удачинского сельсовета" </t>
  </si>
  <si>
    <t xml:space="preserve">Муниципальная программа 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</si>
  <si>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</si>
  <si>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>Содержание автомобильных дорог общего пользования местного значения и искусственных сооружений на них в рамках подпрограммные 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</si>
  <si>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Подпрограмма "Содержание и развитие объектов инфраструктуры на территории Удачинского сельсовета"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</si>
  <si>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</si>
  <si>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</si>
  <si>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</si>
  <si>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>0300</t>
  </si>
  <si>
    <t>0400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</si>
  <si>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</si>
  <si>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</si>
  <si>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 xml:space="preserve">Обеспечение профилактики и тушение пожаров в Удачинском сельсовете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
</t>
  </si>
  <si>
    <t xml:space="preserve">Проведение мер по повышению пожарной безопасности населенных пунктов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</si>
  <si>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Проведение воспитательной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</si>
  <si>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</si>
  <si>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9710000020</t>
  </si>
  <si>
    <t>9710000010</t>
  </si>
  <si>
    <t>0190000000</t>
  </si>
  <si>
    <t>0190000010</t>
  </si>
  <si>
    <t>850</t>
  </si>
  <si>
    <t>Уплата налогов, сборов и иных платежей</t>
  </si>
  <si>
    <t>Условно утвержденные расходы</t>
  </si>
  <si>
    <t xml:space="preserve">           к проекту решения Удачинского сельского Совета депутатов 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</si>
  <si>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</si>
  <si>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Сумма на 2020 год</t>
  </si>
  <si>
    <t xml:space="preserve">Расходы на оплату труда работников инфраструктуры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</si>
  <si>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0190000020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</si>
  <si>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</si>
  <si>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0120000020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</si>
  <si>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</si>
  <si>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0909</t>
  </si>
  <si>
    <t>0900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</si>
  <si>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</si>
  <si>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0110000050</t>
  </si>
  <si>
    <t>Другие вопросы в области здравоохранения</t>
  </si>
  <si>
    <t>ВСЕГО</t>
  </si>
  <si>
    <t>ОБЩЕГОСУДАРСТВЕННЫЕ ВОПРОСЫ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</si>
  <si>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</si>
  <si>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</si>
  <si>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</si>
  <si>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</si>
  <si>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</si>
  <si>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825</t>
  </si>
  <si>
    <t>0200</t>
  </si>
  <si>
    <t>Приложение 6</t>
  </si>
  <si>
    <t>Другие вопросы в области жилищно-коммунального хозяйства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</si>
  <si>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</si>
  <si>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</si>
  <si>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</si>
  <si>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</si>
  <si>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</si>
  <si>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</si>
  <si>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Сумма на 2021 год</t>
  </si>
  <si>
    <t>Финансовое обеспечение мероприятий направленных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</si>
  <si>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</si>
  <si>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Сумма на 2022 год</t>
  </si>
  <si>
    <t>Ведомственная структура расходов бюджета сельского поселения Удачинского сельсовета на 2020 год и плановый период 2021 - 2022 годов</t>
  </si>
  <si>
    <t xml:space="preserve">                                              от 00.00.2019 № 0-00</t>
  </si>
  <si>
    <t>9610010490</t>
  </si>
  <si>
    <t>0290010490</t>
  </si>
  <si>
    <t>0290074120</t>
  </si>
  <si>
    <t>02900S4120</t>
  </si>
  <si>
    <t xml:space="preserve"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</si>
  <si>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 xml:space="preserve"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</si>
  <si>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0110000060</t>
  </si>
  <si>
    <t>Устройство искусственных неровностей (лежачий полицейский)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</si>
  <si>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0412</t>
  </si>
  <si>
    <t>0110000040</t>
  </si>
  <si>
    <t>Другие вопросы в области национальной экономики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</si>
  <si>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</t>
  </si>
  <si>
    <t>Проведение работ по изготовлению землеустроительной документации по межеванию планов земельных участков Удачинского сельсовета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</si>
  <si>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0190010490</t>
  </si>
  <si>
    <t>Защита населения и территории от чрезвычайных ситуаций природного и техногенного характера, пожарная безопасность</t>
  </si>
  <si>
    <t>0110081130</t>
  </si>
  <si>
    <t>0120081170</t>
  </si>
  <si>
    <t>0110081110</t>
  </si>
  <si>
    <t>0110081120</t>
  </si>
  <si>
    <t>0120081180</t>
  </si>
  <si>
    <t>0110081150</t>
  </si>
  <si>
    <t>9710080020</t>
  </si>
  <si>
    <t>9710080030</t>
  </si>
  <si>
    <t>9710080040</t>
  </si>
  <si>
    <t>9710080060</t>
  </si>
  <si>
    <t>9710080010</t>
  </si>
  <si>
    <t>Приложение 4</t>
  </si>
  <si>
    <t>Сумма на 2024 год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</si>
  <si>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</si>
  <si>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</si>
  <si>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Сумма на 2025 год</t>
  </si>
  <si>
    <t>0210000000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</si>
  <si>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</si>
  <si>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</si>
  <si>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0220000000</t>
  </si>
  <si>
    <t>Подпрограмма "Обеспечение первичных мер пожарной безопасности, ликвидация чрезвычайных ситуаций"</t>
  </si>
  <si>
    <t>0220010490</t>
  </si>
  <si>
    <t xml:space="preserve">  </t>
  </si>
  <si>
    <t>0220082120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</si>
  <si>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</si>
  <si>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</si>
  <si>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0210082110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</si>
  <si>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</si>
  <si>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</si>
  <si>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</si>
  <si>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</si>
  <si>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</si>
  <si>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</si>
  <si>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</si>
  <si>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Ведомственная структура расходов бюджета Удачинского сельсовета Большеулуйского района на 2024 год и плановый период 2025 - 2026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</si>
  <si>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</si>
  <si>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</si>
  <si>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</si>
  <si>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к решению Удачинского сельского Совета депутатов </t>
  </si>
  <si>
    <t xml:space="preserve">                                              от 26.12.2023 № 21-111</t>
  </si>
  <si>
    <t>0220074120</t>
  </si>
  <si>
    <t>Мероприятие, направленное на обеспечение первичных мер пожарной безопасности за счет средств краевого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</si>
  <si>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02200S4120</t>
  </si>
  <si>
    <t>Мероприятие, направленное на обеспечение первичных мер пожарной безопасности за счет средств местного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</si>
  <si>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1000</t>
  </si>
  <si>
    <t>1001</t>
  </si>
  <si>
    <t>9610000940</t>
  </si>
  <si>
    <t>300</t>
  </si>
  <si>
    <t>310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</si>
  <si>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</si>
  <si>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</si>
  <si>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</si>
  <si>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</si>
  <si>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Предоставление пенсии за выслугу лет муниципальным служащим в рамках непрограммных расходов отельных органов исполнительной власти</t>
  </si>
  <si>
    <t>0110081160</t>
  </si>
  <si>
    <t>Содержание мест захоронения в надлежащем виде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</si>
  <si>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 xml:space="preserve">                                              от 28.02.2024 № 22-114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</si>
</sst>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180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0" fillId="2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182" fontId="4" fillId="24" borderId="10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24" borderId="12" xfId="0" applyNumberFormat="1" applyFont="1" applyFill="1" applyBorder="1" applyAlignment="1">
      <alignment horizontal="center" vertical="center"/>
    </xf>
    <xf numFmtId="182" fontId="4" fillId="24" borderId="13" xfId="0" applyNumberFormat="1" applyFont="1" applyFill="1" applyBorder="1" applyAlignment="1">
      <alignment horizontal="center" vertical="center" wrapText="1"/>
    </xf>
    <xf numFmtId="182" fontId="4" fillId="24" borderId="14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6"/>
  <sheetViews>
    <sheetView tabSelected="1" zoomScalePageLayoutView="0" workbookViewId="0" topLeftCell="A1">
      <selection activeCell="B169" sqref="B169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22"/>
      <c r="B1" s="22"/>
      <c r="C1" s="22"/>
      <c r="D1" s="22"/>
      <c r="E1" s="22"/>
      <c r="F1" s="53" t="s">
        <v>168</v>
      </c>
      <c r="G1" s="53"/>
      <c r="H1" s="53"/>
      <c r="I1" s="53"/>
    </row>
    <row r="2" spans="1:17" ht="12.75">
      <c r="A2" s="22"/>
      <c r="B2" s="22"/>
      <c r="C2" s="22"/>
      <c r="D2" s="22"/>
      <c r="E2" s="22"/>
      <c r="F2" s="53" t="s">
        <v>195</v>
      </c>
      <c r="G2" s="53"/>
      <c r="H2" s="53"/>
      <c r="I2" s="53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213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12" s="26" customFormat="1" ht="12.75">
      <c r="A4" s="22"/>
      <c r="B4" s="22"/>
      <c r="C4" s="22"/>
      <c r="D4" s="22"/>
      <c r="E4" s="22"/>
      <c r="F4" s="22"/>
      <c r="G4" s="22"/>
      <c r="H4" s="22"/>
      <c r="I4" s="22"/>
      <c r="J4" s="25"/>
      <c r="K4" s="25"/>
      <c r="L4" s="25"/>
    </row>
    <row r="5" spans="1:12" s="26" customFormat="1" ht="12.75">
      <c r="A5" s="22"/>
      <c r="B5" s="22"/>
      <c r="C5" s="22"/>
      <c r="D5" s="22"/>
      <c r="E5" s="22"/>
      <c r="F5" s="53" t="s">
        <v>168</v>
      </c>
      <c r="G5" s="53"/>
      <c r="H5" s="53"/>
      <c r="I5" s="53"/>
      <c r="J5" s="25"/>
      <c r="K5" s="25"/>
      <c r="L5" s="25"/>
    </row>
    <row r="6" spans="1:12" s="26" customFormat="1" ht="12.75">
      <c r="A6" s="22"/>
      <c r="B6" s="22"/>
      <c r="C6" s="22"/>
      <c r="D6" s="22"/>
      <c r="E6" s="22"/>
      <c r="F6" s="53" t="s">
        <v>195</v>
      </c>
      <c r="G6" s="53"/>
      <c r="H6" s="53"/>
      <c r="I6" s="53"/>
      <c r="J6" s="25"/>
      <c r="K6" s="25"/>
      <c r="L6" s="25"/>
    </row>
    <row r="7" spans="1:9" ht="12.75">
      <c r="A7" s="53" t="s">
        <v>196</v>
      </c>
      <c r="B7" s="53"/>
      <c r="C7" s="53"/>
      <c r="D7" s="53"/>
      <c r="E7" s="53"/>
      <c r="F7" s="53"/>
      <c r="G7" s="53"/>
      <c r="H7" s="53"/>
      <c r="I7" s="53"/>
    </row>
    <row r="8" spans="1:9" ht="14.25" customHeight="1">
      <c r="A8" s="12"/>
      <c r="B8" s="52" t="s">
        <v>191</v>
      </c>
      <c r="C8" s="52"/>
      <c r="D8" s="52"/>
      <c r="E8" s="52"/>
      <c r="F8" s="52"/>
      <c r="G8" s="52"/>
      <c r="H8" s="52"/>
      <c r="I8" s="12"/>
    </row>
    <row r="9" spans="1:9" ht="15.75" customHeight="1">
      <c r="A9" s="12"/>
      <c r="B9" s="52"/>
      <c r="C9" s="52"/>
      <c r="D9" s="52"/>
      <c r="E9" s="52"/>
      <c r="F9" s="52"/>
      <c r="G9" s="52"/>
      <c r="H9" s="52"/>
      <c r="I9" s="12"/>
    </row>
    <row r="10" spans="1:9" ht="12.75">
      <c r="A10" s="12"/>
      <c r="B10" s="12"/>
      <c r="C10" s="12"/>
      <c r="D10" s="12"/>
      <c r="E10" s="12"/>
      <c r="F10" s="13"/>
      <c r="G10" s="13"/>
      <c r="H10" s="14"/>
      <c r="I10" s="22" t="s">
        <v>47</v>
      </c>
    </row>
    <row r="11" spans="1:9" ht="48" customHeight="1">
      <c r="A11" s="35" t="s">
        <v>9</v>
      </c>
      <c r="B11" s="15" t="s">
        <v>13</v>
      </c>
      <c r="C11" s="36" t="s">
        <v>82</v>
      </c>
      <c r="D11" s="35" t="s">
        <v>10</v>
      </c>
      <c r="E11" s="35" t="s">
        <v>11</v>
      </c>
      <c r="F11" s="35" t="s">
        <v>12</v>
      </c>
      <c r="G11" s="35" t="s">
        <v>169</v>
      </c>
      <c r="H11" s="35" t="s">
        <v>172</v>
      </c>
      <c r="I11" s="35" t="s">
        <v>192</v>
      </c>
    </row>
    <row r="12" spans="1:9" ht="18.75" customHeight="1">
      <c r="A12" s="15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6">
        <v>7</v>
      </c>
      <c r="I12" s="16">
        <v>8</v>
      </c>
    </row>
    <row r="13" spans="1:9" ht="20.25" customHeight="1">
      <c r="A13" s="15">
        <v>1</v>
      </c>
      <c r="B13" s="34" t="s">
        <v>21</v>
      </c>
      <c r="C13" s="15">
        <v>825</v>
      </c>
      <c r="D13" s="15"/>
      <c r="E13" s="15"/>
      <c r="F13" s="15"/>
      <c r="G13" s="31">
        <f>G14+G70+G79+G103+G113+G152+G159</f>
        <v>8932.9</v>
      </c>
      <c r="H13" s="31">
        <f>H14+H70+H79+H103+H113+H152</f>
        <v>8255.099999999999</v>
      </c>
      <c r="I13" s="31">
        <f>I14+I70+I79+I103+I113+I152</f>
        <v>7970.5</v>
      </c>
    </row>
    <row r="14" spans="1:14" ht="21" customHeight="1">
      <c r="A14" s="15">
        <v>2</v>
      </c>
      <c r="B14" s="28" t="s">
        <v>120</v>
      </c>
      <c r="C14" s="15">
        <v>825</v>
      </c>
      <c r="D14" s="8" t="s">
        <v>0</v>
      </c>
      <c r="E14" s="8"/>
      <c r="F14" s="8"/>
      <c r="G14" s="31">
        <f>G15+G21+G45+G51+G57</f>
        <v>3685.7</v>
      </c>
      <c r="H14" s="31">
        <f>H15+H21+H45+H51+H57</f>
        <v>3413</v>
      </c>
      <c r="I14" s="31">
        <f>I15+I21+I45+I51+I57</f>
        <v>3209.5</v>
      </c>
      <c r="N14" t="s">
        <v>31</v>
      </c>
    </row>
    <row r="15" spans="1:14" ht="32.25" customHeight="1">
      <c r="A15" s="15">
        <v>3</v>
      </c>
      <c r="B15" s="28" t="s">
        <v>48</v>
      </c>
      <c r="C15" s="15">
        <v>825</v>
      </c>
      <c r="D15" s="8" t="s">
        <v>3</v>
      </c>
      <c r="E15" s="8"/>
      <c r="F15" s="8"/>
      <c r="G15" s="38">
        <f>G16</f>
        <v>1160.3</v>
      </c>
      <c r="H15" s="38">
        <f>H16</f>
        <v>1160.3</v>
      </c>
      <c r="I15" s="38">
        <f>I16</f>
        <v>1160.3</v>
      </c>
      <c r="N15" t="s">
        <v>31</v>
      </c>
    </row>
    <row r="16" spans="1:12" ht="20.25" customHeight="1">
      <c r="A16" s="15">
        <v>4</v>
      </c>
      <c r="B16" s="28" t="s">
        <v>80</v>
      </c>
      <c r="C16" s="15">
        <v>825</v>
      </c>
      <c r="D16" s="8" t="s">
        <v>3</v>
      </c>
      <c r="E16" s="8" t="s">
        <v>55</v>
      </c>
      <c r="F16" s="8"/>
      <c r="G16" s="31">
        <f>G18</f>
        <v>1160.3</v>
      </c>
      <c r="H16" s="31">
        <f>H18</f>
        <v>1160.3</v>
      </c>
      <c r="I16" s="31">
        <f>I18</f>
        <v>1160.3</v>
      </c>
      <c r="L16" s="9" t="s">
        <v>31</v>
      </c>
    </row>
    <row r="17" spans="1:16" ht="20.25" customHeight="1">
      <c r="A17" s="15">
        <v>5</v>
      </c>
      <c r="B17" s="28" t="s">
        <v>41</v>
      </c>
      <c r="C17" s="15">
        <v>825</v>
      </c>
      <c r="D17" s="8" t="s">
        <v>3</v>
      </c>
      <c r="E17" s="8" t="s">
        <v>56</v>
      </c>
      <c r="F17" s="8"/>
      <c r="G17" s="31">
        <f aca="true" t="shared" si="0" ref="G17:I18">G18</f>
        <v>1160.3</v>
      </c>
      <c r="H17" s="31">
        <f t="shared" si="0"/>
        <v>1160.3</v>
      </c>
      <c r="I17" s="31">
        <f t="shared" si="0"/>
        <v>1160.3</v>
      </c>
      <c r="P17" t="s">
        <v>31</v>
      </c>
    </row>
    <row r="18" spans="1:16" ht="33.75" customHeight="1">
      <c r="A18" s="15">
        <v>6</v>
      </c>
      <c r="B18" s="28" t="s">
        <v>40</v>
      </c>
      <c r="C18" s="15">
        <v>825</v>
      </c>
      <c r="D18" s="8" t="s">
        <v>3</v>
      </c>
      <c r="E18" s="8" t="s">
        <v>57</v>
      </c>
      <c r="F18" s="8"/>
      <c r="G18" s="31">
        <f t="shared" si="0"/>
        <v>1160.3</v>
      </c>
      <c r="H18" s="31">
        <f t="shared" si="0"/>
        <v>1160.3</v>
      </c>
      <c r="I18" s="31">
        <f t="shared" si="0"/>
        <v>1160.3</v>
      </c>
      <c r="M18" t="s">
        <v>31</v>
      </c>
      <c r="P18" t="s">
        <v>31</v>
      </c>
    </row>
    <row r="19" spans="1:14" ht="51.75" customHeight="1">
      <c r="A19" s="15">
        <v>7</v>
      </c>
      <c r="B19" s="28" t="s">
        <v>43</v>
      </c>
      <c r="C19" s="15">
        <v>825</v>
      </c>
      <c r="D19" s="8" t="s">
        <v>3</v>
      </c>
      <c r="E19" s="8" t="s">
        <v>57</v>
      </c>
      <c r="F19" s="8" t="s">
        <v>32</v>
      </c>
      <c r="G19" s="31">
        <f>G20</f>
        <v>1160.3</v>
      </c>
      <c r="H19" s="31">
        <f>H20</f>
        <v>1160.3</v>
      </c>
      <c r="I19" s="31">
        <f>I20</f>
        <v>1160.3</v>
      </c>
      <c r="M19" t="s">
        <v>31</v>
      </c>
      <c r="N19" t="s">
        <v>31</v>
      </c>
    </row>
    <row r="20" spans="1:9" ht="24.75" customHeight="1">
      <c r="A20" s="15">
        <v>8</v>
      </c>
      <c r="B20" s="28" t="s">
        <v>45</v>
      </c>
      <c r="C20" s="15">
        <v>825</v>
      </c>
      <c r="D20" s="8" t="s">
        <v>3</v>
      </c>
      <c r="E20" s="8" t="s">
        <v>57</v>
      </c>
      <c r="F20" s="8" t="s">
        <v>33</v>
      </c>
      <c r="G20" s="31">
        <f>1160.3</f>
        <v>1160.3</v>
      </c>
      <c r="H20" s="31">
        <f>1160.3</f>
        <v>1160.3</v>
      </c>
      <c r="I20" s="31">
        <f>1160.3</f>
        <v>1160.3</v>
      </c>
    </row>
    <row r="21" spans="1:15" ht="48.75" customHeight="1">
      <c r="A21" s="15">
        <v>9</v>
      </c>
      <c r="B21" s="28" t="s">
        <v>194</v>
      </c>
      <c r="C21" s="15">
        <v>825</v>
      </c>
      <c r="D21" s="8" t="s">
        <v>1</v>
      </c>
      <c r="E21" s="8"/>
      <c r="F21" s="8"/>
      <c r="G21" s="38">
        <f>G22+G34</f>
        <v>2361.1</v>
      </c>
      <c r="H21" s="38">
        <f>H22+H34</f>
        <v>2088.4</v>
      </c>
      <c r="I21" s="38">
        <f>I22+I34</f>
        <v>1884.8999999999999</v>
      </c>
      <c r="N21" t="s">
        <v>31</v>
      </c>
      <c r="O21" t="s">
        <v>31</v>
      </c>
    </row>
    <row r="22" spans="1:13" ht="27" customHeight="1">
      <c r="A22" s="15">
        <v>10</v>
      </c>
      <c r="B22" s="28" t="s">
        <v>80</v>
      </c>
      <c r="C22" s="15">
        <v>825</v>
      </c>
      <c r="D22" s="8" t="s">
        <v>1</v>
      </c>
      <c r="E22" s="8" t="s">
        <v>55</v>
      </c>
      <c r="F22" s="8"/>
      <c r="G22" s="31">
        <f>G23</f>
        <v>2343</v>
      </c>
      <c r="H22" s="31">
        <f>H23</f>
        <v>2070.3</v>
      </c>
      <c r="I22" s="31">
        <f>I23</f>
        <v>1866.8</v>
      </c>
      <c r="M22" t="s">
        <v>31</v>
      </c>
    </row>
    <row r="23" spans="1:9" ht="22.5" customHeight="1">
      <c r="A23" s="15">
        <v>11</v>
      </c>
      <c r="B23" s="28" t="s">
        <v>41</v>
      </c>
      <c r="C23" s="15">
        <v>825</v>
      </c>
      <c r="D23" s="8" t="s">
        <v>1</v>
      </c>
      <c r="E23" s="8" t="s">
        <v>56</v>
      </c>
      <c r="F23" s="8"/>
      <c r="G23" s="31">
        <f>G24+G31</f>
        <v>2343</v>
      </c>
      <c r="H23" s="31">
        <f>H24+H31</f>
        <v>2070.3</v>
      </c>
      <c r="I23" s="31">
        <f>I24+I31</f>
        <v>1866.8</v>
      </c>
    </row>
    <row r="24" spans="1:14" ht="35.25" customHeight="1">
      <c r="A24" s="15">
        <v>12</v>
      </c>
      <c r="B24" s="28" t="s">
        <v>23</v>
      </c>
      <c r="C24" s="15">
        <v>825</v>
      </c>
      <c r="D24" s="8" t="s">
        <v>1</v>
      </c>
      <c r="E24" s="8" t="s">
        <v>58</v>
      </c>
      <c r="F24" s="8"/>
      <c r="G24" s="31">
        <f>G25+G27+G29</f>
        <v>1889.2</v>
      </c>
      <c r="H24" s="31">
        <f>H25+H27+H29</f>
        <v>1616.5</v>
      </c>
      <c r="I24" s="31">
        <f>I25+I27+I29</f>
        <v>1413</v>
      </c>
      <c r="N24" t="s">
        <v>31</v>
      </c>
    </row>
    <row r="25" spans="1:9" ht="54" customHeight="1">
      <c r="A25" s="15">
        <v>13</v>
      </c>
      <c r="B25" s="28" t="s">
        <v>43</v>
      </c>
      <c r="C25" s="15">
        <v>825</v>
      </c>
      <c r="D25" s="8" t="s">
        <v>1</v>
      </c>
      <c r="E25" s="8" t="s">
        <v>58</v>
      </c>
      <c r="F25" s="8" t="s">
        <v>32</v>
      </c>
      <c r="G25" s="31">
        <f>G26</f>
        <v>1281.7</v>
      </c>
      <c r="H25" s="31">
        <f>H26</f>
        <v>1281.7</v>
      </c>
      <c r="I25" s="31">
        <f>I26</f>
        <v>1281.7</v>
      </c>
    </row>
    <row r="26" spans="1:9" ht="20.25" customHeight="1">
      <c r="A26" s="15">
        <v>14</v>
      </c>
      <c r="B26" s="28" t="s">
        <v>45</v>
      </c>
      <c r="C26" s="15">
        <v>825</v>
      </c>
      <c r="D26" s="8" t="s">
        <v>1</v>
      </c>
      <c r="E26" s="8" t="s">
        <v>58</v>
      </c>
      <c r="F26" s="8" t="s">
        <v>33</v>
      </c>
      <c r="G26" s="31">
        <f>1281.7</f>
        <v>1281.7</v>
      </c>
      <c r="H26" s="31">
        <f>1281.7</f>
        <v>1281.7</v>
      </c>
      <c r="I26" s="31">
        <f>1281.7</f>
        <v>1281.7</v>
      </c>
    </row>
    <row r="27" spans="1:9" ht="20.25" customHeight="1">
      <c r="A27" s="15">
        <v>15</v>
      </c>
      <c r="B27" s="28" t="s">
        <v>93</v>
      </c>
      <c r="C27" s="15">
        <v>825</v>
      </c>
      <c r="D27" s="8" t="s">
        <v>1</v>
      </c>
      <c r="E27" s="8" t="s">
        <v>58</v>
      </c>
      <c r="F27" s="8" t="s">
        <v>27</v>
      </c>
      <c r="G27" s="31">
        <f>G28</f>
        <v>604.5</v>
      </c>
      <c r="H27" s="31">
        <f>H28</f>
        <v>331.8</v>
      </c>
      <c r="I27" s="31">
        <f>I28</f>
        <v>128.3</v>
      </c>
    </row>
    <row r="28" spans="1:9" ht="20.25" customHeight="1">
      <c r="A28" s="15">
        <v>16</v>
      </c>
      <c r="B28" s="28" t="s">
        <v>46</v>
      </c>
      <c r="C28" s="15">
        <v>825</v>
      </c>
      <c r="D28" s="8" t="s">
        <v>1</v>
      </c>
      <c r="E28" s="8" t="s">
        <v>58</v>
      </c>
      <c r="F28" s="8" t="s">
        <v>34</v>
      </c>
      <c r="G28" s="31">
        <f>282.5+250+50+45+(-23)</f>
        <v>604.5</v>
      </c>
      <c r="H28" s="31">
        <f>282.5+250-200.7</f>
        <v>331.8</v>
      </c>
      <c r="I28" s="31">
        <f>282.5+250-404.2</f>
        <v>128.3</v>
      </c>
    </row>
    <row r="29" spans="1:9" ht="20.25" customHeight="1">
      <c r="A29" s="15">
        <v>17</v>
      </c>
      <c r="B29" s="28" t="s">
        <v>24</v>
      </c>
      <c r="C29" s="15">
        <v>825</v>
      </c>
      <c r="D29" s="8" t="s">
        <v>1</v>
      </c>
      <c r="E29" s="8" t="s">
        <v>58</v>
      </c>
      <c r="F29" s="8" t="s">
        <v>38</v>
      </c>
      <c r="G29" s="44">
        <f>G30</f>
        <v>3</v>
      </c>
      <c r="H29" s="44">
        <f>H30</f>
        <v>3</v>
      </c>
      <c r="I29" s="44">
        <f>I30</f>
        <v>3</v>
      </c>
    </row>
    <row r="30" spans="1:15" ht="20.25" customHeight="1">
      <c r="A30" s="15">
        <v>18</v>
      </c>
      <c r="B30" s="28" t="s">
        <v>104</v>
      </c>
      <c r="C30" s="15">
        <v>825</v>
      </c>
      <c r="D30" s="8" t="s">
        <v>1</v>
      </c>
      <c r="E30" s="8" t="s">
        <v>58</v>
      </c>
      <c r="F30" s="43" t="s">
        <v>103</v>
      </c>
      <c r="G30" s="38">
        <f>3</f>
        <v>3</v>
      </c>
      <c r="H30" s="38">
        <f>3</f>
        <v>3</v>
      </c>
      <c r="I30" s="38">
        <f>3</f>
        <v>3</v>
      </c>
      <c r="O30" t="s">
        <v>31</v>
      </c>
    </row>
    <row r="31" spans="1:14" ht="57" customHeight="1">
      <c r="A31" s="15">
        <v>19</v>
      </c>
      <c r="B31" s="28" t="s">
        <v>79</v>
      </c>
      <c r="C31" s="15">
        <v>825</v>
      </c>
      <c r="D31" s="8" t="s">
        <v>1</v>
      </c>
      <c r="E31" s="8" t="s">
        <v>142</v>
      </c>
      <c r="F31" s="8"/>
      <c r="G31" s="45">
        <f aca="true" t="shared" si="1" ref="G31:I32">G32</f>
        <v>453.8</v>
      </c>
      <c r="H31" s="45">
        <f t="shared" si="1"/>
        <v>453.8</v>
      </c>
      <c r="I31" s="45">
        <f t="shared" si="1"/>
        <v>453.8</v>
      </c>
      <c r="N31" t="s">
        <v>31</v>
      </c>
    </row>
    <row r="32" spans="1:15" ht="51.75" customHeight="1">
      <c r="A32" s="15">
        <v>20</v>
      </c>
      <c r="B32" s="28" t="s">
        <v>43</v>
      </c>
      <c r="C32" s="15">
        <v>825</v>
      </c>
      <c r="D32" s="8" t="s">
        <v>1</v>
      </c>
      <c r="E32" s="8" t="s">
        <v>142</v>
      </c>
      <c r="F32" s="8" t="s">
        <v>32</v>
      </c>
      <c r="G32" s="31">
        <f t="shared" si="1"/>
        <v>453.8</v>
      </c>
      <c r="H32" s="31">
        <f t="shared" si="1"/>
        <v>453.8</v>
      </c>
      <c r="I32" s="31">
        <f t="shared" si="1"/>
        <v>453.8</v>
      </c>
      <c r="N32" t="s">
        <v>31</v>
      </c>
      <c r="O32" t="s">
        <v>31</v>
      </c>
    </row>
    <row r="33" spans="1:14" ht="21.75" customHeight="1">
      <c r="A33" s="15">
        <v>21</v>
      </c>
      <c r="B33" s="28" t="s">
        <v>45</v>
      </c>
      <c r="C33" s="15">
        <v>825</v>
      </c>
      <c r="D33" s="8" t="s">
        <v>1</v>
      </c>
      <c r="E33" s="8" t="s">
        <v>142</v>
      </c>
      <c r="F33" s="8" t="s">
        <v>33</v>
      </c>
      <c r="G33" s="31">
        <f>453.8</f>
        <v>453.8</v>
      </c>
      <c r="H33" s="31">
        <f>453.8</f>
        <v>453.8</v>
      </c>
      <c r="I33" s="31">
        <f>453.8</f>
        <v>453.8</v>
      </c>
      <c r="N33" t="s">
        <v>31</v>
      </c>
    </row>
    <row r="34" spans="1:15" ht="20.25" customHeight="1">
      <c r="A34" s="15">
        <v>22</v>
      </c>
      <c r="B34" s="28" t="s">
        <v>35</v>
      </c>
      <c r="C34" s="15">
        <v>825</v>
      </c>
      <c r="D34" s="8" t="s">
        <v>1</v>
      </c>
      <c r="E34" s="8" t="s">
        <v>59</v>
      </c>
      <c r="F34" s="8"/>
      <c r="G34" s="31">
        <f>G35</f>
        <v>18.1</v>
      </c>
      <c r="H34" s="31">
        <f>H35</f>
        <v>18.1</v>
      </c>
      <c r="I34" s="31">
        <f>I35</f>
        <v>18.1</v>
      </c>
      <c r="O34" t="s">
        <v>31</v>
      </c>
    </row>
    <row r="35" spans="1:9" ht="34.5" customHeight="1">
      <c r="A35" s="15">
        <v>23</v>
      </c>
      <c r="B35" s="28" t="s">
        <v>130</v>
      </c>
      <c r="C35" s="15">
        <v>825</v>
      </c>
      <c r="D35" s="8" t="s">
        <v>1</v>
      </c>
      <c r="E35" s="8" t="s">
        <v>60</v>
      </c>
      <c r="F35" s="8"/>
      <c r="G35" s="31">
        <f>G36+G39+G42</f>
        <v>18.1</v>
      </c>
      <c r="H35" s="31">
        <f>H36+H39+H42</f>
        <v>18.1</v>
      </c>
      <c r="I35" s="31">
        <f>I36+I39+I42</f>
        <v>18.1</v>
      </c>
    </row>
    <row r="36" spans="1:9" ht="38.25" customHeight="1">
      <c r="A36" s="15">
        <v>24</v>
      </c>
      <c r="B36" s="28" t="s">
        <v>131</v>
      </c>
      <c r="C36" s="15">
        <v>825</v>
      </c>
      <c r="D36" s="8" t="s">
        <v>1</v>
      </c>
      <c r="E36" s="8" t="s">
        <v>163</v>
      </c>
      <c r="F36" s="8"/>
      <c r="G36" s="31">
        <f aca="true" t="shared" si="2" ref="G36:I40">G37</f>
        <v>6.8</v>
      </c>
      <c r="H36" s="31">
        <f t="shared" si="2"/>
        <v>6.8</v>
      </c>
      <c r="I36" s="31">
        <f t="shared" si="2"/>
        <v>6.8</v>
      </c>
    </row>
    <row r="37" spans="1:14" ht="20.25" customHeight="1">
      <c r="A37" s="15">
        <v>25</v>
      </c>
      <c r="B37" s="28" t="s">
        <v>26</v>
      </c>
      <c r="C37" s="15">
        <v>825</v>
      </c>
      <c r="D37" s="8" t="s">
        <v>1</v>
      </c>
      <c r="E37" s="8" t="s">
        <v>163</v>
      </c>
      <c r="F37" s="8" t="s">
        <v>7</v>
      </c>
      <c r="G37" s="31">
        <f t="shared" si="2"/>
        <v>6.8</v>
      </c>
      <c r="H37" s="31">
        <f t="shared" si="2"/>
        <v>6.8</v>
      </c>
      <c r="I37" s="31">
        <f t="shared" si="2"/>
        <v>6.8</v>
      </c>
      <c r="N37" t="s">
        <v>31</v>
      </c>
    </row>
    <row r="38" spans="1:16" ht="20.25" customHeight="1">
      <c r="A38" s="15">
        <v>26</v>
      </c>
      <c r="B38" s="28" t="s">
        <v>36</v>
      </c>
      <c r="C38" s="15">
        <v>825</v>
      </c>
      <c r="D38" s="8" t="s">
        <v>1</v>
      </c>
      <c r="E38" s="8" t="s">
        <v>163</v>
      </c>
      <c r="F38" s="8" t="s">
        <v>37</v>
      </c>
      <c r="G38" s="31">
        <f>6.8</f>
        <v>6.8</v>
      </c>
      <c r="H38" s="31">
        <f>6.8</f>
        <v>6.8</v>
      </c>
      <c r="I38" s="31">
        <f>6.8</f>
        <v>6.8</v>
      </c>
      <c r="P38" t="s">
        <v>31</v>
      </c>
    </row>
    <row r="39" spans="1:9" ht="39.75" customHeight="1">
      <c r="A39" s="15">
        <v>27</v>
      </c>
      <c r="B39" s="28" t="s">
        <v>132</v>
      </c>
      <c r="C39" s="15">
        <v>825</v>
      </c>
      <c r="D39" s="8" t="s">
        <v>1</v>
      </c>
      <c r="E39" s="8" t="s">
        <v>164</v>
      </c>
      <c r="F39" s="8"/>
      <c r="G39" s="31">
        <f t="shared" si="2"/>
        <v>6.8</v>
      </c>
      <c r="H39" s="31">
        <f t="shared" si="2"/>
        <v>6.8</v>
      </c>
      <c r="I39" s="31">
        <f t="shared" si="2"/>
        <v>6.8</v>
      </c>
    </row>
    <row r="40" spans="1:9" ht="26.25" customHeight="1">
      <c r="A40" s="15">
        <v>28</v>
      </c>
      <c r="B40" s="28" t="s">
        <v>26</v>
      </c>
      <c r="C40" s="15">
        <v>825</v>
      </c>
      <c r="D40" s="8" t="s">
        <v>1</v>
      </c>
      <c r="E40" s="8" t="s">
        <v>164</v>
      </c>
      <c r="F40" s="8" t="s">
        <v>7</v>
      </c>
      <c r="G40" s="31">
        <f t="shared" si="2"/>
        <v>6.8</v>
      </c>
      <c r="H40" s="31">
        <f t="shared" si="2"/>
        <v>6.8</v>
      </c>
      <c r="I40" s="31">
        <f t="shared" si="2"/>
        <v>6.8</v>
      </c>
    </row>
    <row r="41" spans="1:9" ht="19.5" customHeight="1">
      <c r="A41" s="15">
        <v>29</v>
      </c>
      <c r="B41" s="28" t="s">
        <v>94</v>
      </c>
      <c r="C41" s="15">
        <v>825</v>
      </c>
      <c r="D41" s="8" t="s">
        <v>1</v>
      </c>
      <c r="E41" s="8" t="s">
        <v>164</v>
      </c>
      <c r="F41" s="8" t="s">
        <v>37</v>
      </c>
      <c r="G41" s="31">
        <f>6.8</f>
        <v>6.8</v>
      </c>
      <c r="H41" s="31">
        <f>6.8</f>
        <v>6.8</v>
      </c>
      <c r="I41" s="31">
        <f>6.8</f>
        <v>6.8</v>
      </c>
    </row>
    <row r="42" spans="1:13" ht="56.25" customHeight="1">
      <c r="A42" s="15">
        <v>30</v>
      </c>
      <c r="B42" s="28" t="s">
        <v>133</v>
      </c>
      <c r="C42" s="15">
        <v>825</v>
      </c>
      <c r="D42" s="8" t="s">
        <v>1</v>
      </c>
      <c r="E42" s="8" t="s">
        <v>165</v>
      </c>
      <c r="F42" s="8"/>
      <c r="G42" s="31">
        <f aca="true" t="shared" si="3" ref="G42:I43">G43</f>
        <v>4.5</v>
      </c>
      <c r="H42" s="31">
        <f t="shared" si="3"/>
        <v>4.5</v>
      </c>
      <c r="I42" s="31">
        <f t="shared" si="3"/>
        <v>4.5</v>
      </c>
      <c r="M42" t="s">
        <v>31</v>
      </c>
    </row>
    <row r="43" spans="1:15" ht="19.5" customHeight="1">
      <c r="A43" s="15">
        <v>31</v>
      </c>
      <c r="B43" s="28" t="s">
        <v>26</v>
      </c>
      <c r="C43" s="15">
        <v>825</v>
      </c>
      <c r="D43" s="8" t="s">
        <v>1</v>
      </c>
      <c r="E43" s="8" t="s">
        <v>165</v>
      </c>
      <c r="F43" s="8" t="s">
        <v>7</v>
      </c>
      <c r="G43" s="31">
        <f t="shared" si="3"/>
        <v>4.5</v>
      </c>
      <c r="H43" s="31">
        <f t="shared" si="3"/>
        <v>4.5</v>
      </c>
      <c r="I43" s="31">
        <f t="shared" si="3"/>
        <v>4.5</v>
      </c>
      <c r="O43" t="s">
        <v>31</v>
      </c>
    </row>
    <row r="44" spans="1:9" ht="19.5" customHeight="1">
      <c r="A44" s="15">
        <v>32</v>
      </c>
      <c r="B44" s="28" t="s">
        <v>94</v>
      </c>
      <c r="C44" s="15">
        <v>825</v>
      </c>
      <c r="D44" s="8" t="s">
        <v>1</v>
      </c>
      <c r="E44" s="8" t="s">
        <v>165</v>
      </c>
      <c r="F44" s="8" t="s">
        <v>37</v>
      </c>
      <c r="G44" s="31">
        <f>4.5</f>
        <v>4.5</v>
      </c>
      <c r="H44" s="31">
        <f>4.5</f>
        <v>4.5</v>
      </c>
      <c r="I44" s="31">
        <f>4.5</f>
        <v>4.5</v>
      </c>
    </row>
    <row r="45" spans="1:15" ht="36.75" customHeight="1">
      <c r="A45" s="15">
        <v>33</v>
      </c>
      <c r="B45" s="28" t="s">
        <v>53</v>
      </c>
      <c r="C45" s="15">
        <v>825</v>
      </c>
      <c r="D45" s="8" t="s">
        <v>54</v>
      </c>
      <c r="E45" s="8"/>
      <c r="F45" s="8"/>
      <c r="G45" s="31">
        <f aca="true" t="shared" si="4" ref="G45:I49">G46</f>
        <v>19.4</v>
      </c>
      <c r="H45" s="31">
        <f t="shared" si="4"/>
        <v>19.4</v>
      </c>
      <c r="I45" s="31">
        <f t="shared" si="4"/>
        <v>19.4</v>
      </c>
      <c r="N45" t="s">
        <v>31</v>
      </c>
      <c r="O45" t="s">
        <v>31</v>
      </c>
    </row>
    <row r="46" spans="1:14" ht="19.5" customHeight="1">
      <c r="A46" s="15">
        <v>34</v>
      </c>
      <c r="B46" s="28" t="s">
        <v>35</v>
      </c>
      <c r="C46" s="15">
        <v>825</v>
      </c>
      <c r="D46" s="8" t="s">
        <v>54</v>
      </c>
      <c r="E46" s="8" t="s">
        <v>59</v>
      </c>
      <c r="F46" s="8"/>
      <c r="G46" s="31">
        <f t="shared" si="4"/>
        <v>19.4</v>
      </c>
      <c r="H46" s="31">
        <f t="shared" si="4"/>
        <v>19.4</v>
      </c>
      <c r="I46" s="31">
        <f t="shared" si="4"/>
        <v>19.4</v>
      </c>
      <c r="N46" t="s">
        <v>31</v>
      </c>
    </row>
    <row r="47" spans="1:9" ht="35.25" customHeight="1">
      <c r="A47" s="15">
        <v>35</v>
      </c>
      <c r="B47" s="28" t="s">
        <v>130</v>
      </c>
      <c r="C47" s="15">
        <v>825</v>
      </c>
      <c r="D47" s="8" t="s">
        <v>54</v>
      </c>
      <c r="E47" s="8" t="s">
        <v>60</v>
      </c>
      <c r="F47" s="8"/>
      <c r="G47" s="31">
        <f t="shared" si="4"/>
        <v>19.4</v>
      </c>
      <c r="H47" s="31">
        <f t="shared" si="4"/>
        <v>19.4</v>
      </c>
      <c r="I47" s="31">
        <f t="shared" si="4"/>
        <v>19.4</v>
      </c>
    </row>
    <row r="48" spans="1:14" ht="51" customHeight="1">
      <c r="A48" s="15">
        <v>36</v>
      </c>
      <c r="B48" s="28" t="s">
        <v>134</v>
      </c>
      <c r="C48" s="15">
        <v>825</v>
      </c>
      <c r="D48" s="8" t="s">
        <v>54</v>
      </c>
      <c r="E48" s="8" t="s">
        <v>166</v>
      </c>
      <c r="F48" s="8"/>
      <c r="G48" s="31">
        <f t="shared" si="4"/>
        <v>19.4</v>
      </c>
      <c r="H48" s="31">
        <f t="shared" si="4"/>
        <v>19.4</v>
      </c>
      <c r="I48" s="31">
        <f t="shared" si="4"/>
        <v>19.4</v>
      </c>
      <c r="N48" t="s">
        <v>31</v>
      </c>
    </row>
    <row r="49" spans="1:14" ht="19.5" customHeight="1">
      <c r="A49" s="15">
        <v>37</v>
      </c>
      <c r="B49" s="28" t="s">
        <v>26</v>
      </c>
      <c r="C49" s="15">
        <v>825</v>
      </c>
      <c r="D49" s="8" t="s">
        <v>54</v>
      </c>
      <c r="E49" s="8" t="s">
        <v>166</v>
      </c>
      <c r="F49" s="8" t="s">
        <v>7</v>
      </c>
      <c r="G49" s="31">
        <f t="shared" si="4"/>
        <v>19.4</v>
      </c>
      <c r="H49" s="31">
        <f t="shared" si="4"/>
        <v>19.4</v>
      </c>
      <c r="I49" s="31">
        <f t="shared" si="4"/>
        <v>19.4</v>
      </c>
      <c r="N49" t="s">
        <v>31</v>
      </c>
    </row>
    <row r="50" spans="1:9" ht="19.5" customHeight="1">
      <c r="A50" s="15">
        <v>38</v>
      </c>
      <c r="B50" s="28" t="s">
        <v>36</v>
      </c>
      <c r="C50" s="15">
        <v>825</v>
      </c>
      <c r="D50" s="8" t="s">
        <v>54</v>
      </c>
      <c r="E50" s="8" t="s">
        <v>166</v>
      </c>
      <c r="F50" s="8" t="s">
        <v>37</v>
      </c>
      <c r="G50" s="31">
        <f>19.4</f>
        <v>19.4</v>
      </c>
      <c r="H50" s="31">
        <f>19.4</f>
        <v>19.4</v>
      </c>
      <c r="I50" s="31">
        <f>19.4</f>
        <v>19.4</v>
      </c>
    </row>
    <row r="51" spans="1:9" ht="20.25" customHeight="1">
      <c r="A51" s="15">
        <v>39</v>
      </c>
      <c r="B51" s="28" t="s">
        <v>20</v>
      </c>
      <c r="C51" s="15">
        <v>825</v>
      </c>
      <c r="D51" s="8" t="s">
        <v>15</v>
      </c>
      <c r="E51" s="8"/>
      <c r="F51" s="8"/>
      <c r="G51" s="31">
        <f aca="true" t="shared" si="5" ref="G51:I54">G52</f>
        <v>5</v>
      </c>
      <c r="H51" s="31">
        <f t="shared" si="5"/>
        <v>5</v>
      </c>
      <c r="I51" s="31">
        <f t="shared" si="5"/>
        <v>5</v>
      </c>
    </row>
    <row r="52" spans="1:9" ht="20.25" customHeight="1">
      <c r="A52" s="15">
        <v>40</v>
      </c>
      <c r="B52" s="28" t="s">
        <v>80</v>
      </c>
      <c r="C52" s="15">
        <v>825</v>
      </c>
      <c r="D52" s="8" t="s">
        <v>15</v>
      </c>
      <c r="E52" s="8" t="s">
        <v>55</v>
      </c>
      <c r="F52" s="8"/>
      <c r="G52" s="31">
        <f t="shared" si="5"/>
        <v>5</v>
      </c>
      <c r="H52" s="31">
        <f t="shared" si="5"/>
        <v>5</v>
      </c>
      <c r="I52" s="31">
        <f t="shared" si="5"/>
        <v>5</v>
      </c>
    </row>
    <row r="53" spans="1:9" ht="20.25" customHeight="1">
      <c r="A53" s="15">
        <v>41</v>
      </c>
      <c r="B53" s="28" t="s">
        <v>41</v>
      </c>
      <c r="C53" s="15">
        <v>825</v>
      </c>
      <c r="D53" s="8" t="s">
        <v>15</v>
      </c>
      <c r="E53" s="8" t="s">
        <v>56</v>
      </c>
      <c r="F53" s="8"/>
      <c r="G53" s="31">
        <f t="shared" si="5"/>
        <v>5</v>
      </c>
      <c r="H53" s="31">
        <f t="shared" si="5"/>
        <v>5</v>
      </c>
      <c r="I53" s="31">
        <f t="shared" si="5"/>
        <v>5</v>
      </c>
    </row>
    <row r="54" spans="1:9" ht="48" customHeight="1">
      <c r="A54" s="15">
        <v>42</v>
      </c>
      <c r="B54" s="28" t="s">
        <v>81</v>
      </c>
      <c r="C54" s="15">
        <v>825</v>
      </c>
      <c r="D54" s="8" t="s">
        <v>15</v>
      </c>
      <c r="E54" s="8" t="s">
        <v>61</v>
      </c>
      <c r="F54" s="8"/>
      <c r="G54" s="31">
        <f t="shared" si="5"/>
        <v>5</v>
      </c>
      <c r="H54" s="31">
        <f t="shared" si="5"/>
        <v>5</v>
      </c>
      <c r="I54" s="31">
        <f t="shared" si="5"/>
        <v>5</v>
      </c>
    </row>
    <row r="55" spans="1:9" ht="24.75" customHeight="1">
      <c r="A55" s="15">
        <v>43</v>
      </c>
      <c r="B55" s="28" t="s">
        <v>24</v>
      </c>
      <c r="C55" s="15">
        <v>825</v>
      </c>
      <c r="D55" s="8" t="s">
        <v>15</v>
      </c>
      <c r="E55" s="8" t="s">
        <v>61</v>
      </c>
      <c r="F55" s="8" t="s">
        <v>38</v>
      </c>
      <c r="G55" s="31">
        <f>G56</f>
        <v>5</v>
      </c>
      <c r="H55" s="31">
        <f>H56</f>
        <v>5</v>
      </c>
      <c r="I55" s="31">
        <f>I56</f>
        <v>5</v>
      </c>
    </row>
    <row r="56" spans="1:9" ht="24.75" customHeight="1">
      <c r="A56" s="15">
        <v>44</v>
      </c>
      <c r="B56" s="28" t="s">
        <v>25</v>
      </c>
      <c r="C56" s="15">
        <v>825</v>
      </c>
      <c r="D56" s="8" t="s">
        <v>15</v>
      </c>
      <c r="E56" s="8" t="s">
        <v>61</v>
      </c>
      <c r="F56" s="8" t="s">
        <v>39</v>
      </c>
      <c r="G56" s="31">
        <v>5</v>
      </c>
      <c r="H56" s="31">
        <v>5</v>
      </c>
      <c r="I56" s="31">
        <v>5</v>
      </c>
    </row>
    <row r="57" spans="1:12" s="6" customFormat="1" ht="21" customHeight="1">
      <c r="A57" s="15">
        <v>45</v>
      </c>
      <c r="B57" s="28" t="s">
        <v>19</v>
      </c>
      <c r="C57" s="15">
        <v>825</v>
      </c>
      <c r="D57" s="8" t="s">
        <v>18</v>
      </c>
      <c r="E57" s="8"/>
      <c r="F57" s="8"/>
      <c r="G57" s="31">
        <f>G65+G58</f>
        <v>139.89999999999998</v>
      </c>
      <c r="H57" s="31">
        <f>H65+H58</f>
        <v>139.89999999999998</v>
      </c>
      <c r="I57" s="31">
        <f>I65+I58</f>
        <v>139.89999999999998</v>
      </c>
      <c r="J57" s="17"/>
      <c r="K57" s="17"/>
      <c r="L57" s="17"/>
    </row>
    <row r="58" spans="1:12" s="6" customFormat="1" ht="21" customHeight="1">
      <c r="A58" s="15">
        <v>46</v>
      </c>
      <c r="B58" s="28" t="s">
        <v>80</v>
      </c>
      <c r="C58" s="15">
        <v>825</v>
      </c>
      <c r="D58" s="8" t="s">
        <v>18</v>
      </c>
      <c r="E58" s="8" t="s">
        <v>55</v>
      </c>
      <c r="F58" s="8"/>
      <c r="G58" s="31">
        <f aca="true" t="shared" si="6" ref="G58:I59">G59</f>
        <v>1.2</v>
      </c>
      <c r="H58" s="31">
        <f t="shared" si="6"/>
        <v>1.2</v>
      </c>
      <c r="I58" s="31">
        <f t="shared" si="6"/>
        <v>1.2</v>
      </c>
      <c r="J58" s="17"/>
      <c r="K58" s="17"/>
      <c r="L58" s="17"/>
    </row>
    <row r="59" spans="1:12" s="6" customFormat="1" ht="21" customHeight="1">
      <c r="A59" s="15">
        <v>47</v>
      </c>
      <c r="B59" s="28" t="s">
        <v>41</v>
      </c>
      <c r="C59" s="15">
        <v>825</v>
      </c>
      <c r="D59" s="8" t="s">
        <v>18</v>
      </c>
      <c r="E59" s="8" t="s">
        <v>56</v>
      </c>
      <c r="F59" s="8"/>
      <c r="G59" s="31">
        <f t="shared" si="6"/>
        <v>1.2</v>
      </c>
      <c r="H59" s="31">
        <f t="shared" si="6"/>
        <v>1.2</v>
      </c>
      <c r="I59" s="31">
        <f t="shared" si="6"/>
        <v>1.2</v>
      </c>
      <c r="J59" s="17"/>
      <c r="K59" s="17"/>
      <c r="L59" s="17"/>
    </row>
    <row r="60" spans="1:12" s="6" customFormat="1" ht="60.75" customHeight="1">
      <c r="A60" s="15">
        <v>48</v>
      </c>
      <c r="B60" s="42" t="s">
        <v>138</v>
      </c>
      <c r="C60" s="15">
        <v>825</v>
      </c>
      <c r="D60" s="8" t="s">
        <v>18</v>
      </c>
      <c r="E60" s="8" t="s">
        <v>63</v>
      </c>
      <c r="F60" s="8"/>
      <c r="G60" s="31">
        <f>G61+G63</f>
        <v>1.2</v>
      </c>
      <c r="H60" s="31">
        <f>H61+H63</f>
        <v>1.2</v>
      </c>
      <c r="I60" s="31">
        <f>I61+I63</f>
        <v>1.2</v>
      </c>
      <c r="J60" s="17"/>
      <c r="K60" s="17"/>
      <c r="L60" s="17"/>
    </row>
    <row r="61" spans="1:12" s="6" customFormat="1" ht="57" customHeight="1">
      <c r="A61" s="15">
        <v>49</v>
      </c>
      <c r="B61" s="28" t="s">
        <v>43</v>
      </c>
      <c r="C61" s="15">
        <v>825</v>
      </c>
      <c r="D61" s="8" t="s">
        <v>18</v>
      </c>
      <c r="E61" s="8" t="s">
        <v>63</v>
      </c>
      <c r="F61" s="8" t="s">
        <v>32</v>
      </c>
      <c r="G61" s="31">
        <f>G62</f>
        <v>0.9</v>
      </c>
      <c r="H61" s="31">
        <f>H62</f>
        <v>0.9</v>
      </c>
      <c r="I61" s="31">
        <f>I62</f>
        <v>0.9</v>
      </c>
      <c r="J61" s="17"/>
      <c r="K61" s="17"/>
      <c r="L61" s="17"/>
    </row>
    <row r="62" spans="1:12" s="6" customFormat="1" ht="21" customHeight="1">
      <c r="A62" s="15">
        <v>50</v>
      </c>
      <c r="B62" s="28" t="s">
        <v>45</v>
      </c>
      <c r="C62" s="15">
        <v>825</v>
      </c>
      <c r="D62" s="8" t="s">
        <v>18</v>
      </c>
      <c r="E62" s="8" t="s">
        <v>63</v>
      </c>
      <c r="F62" s="8" t="s">
        <v>33</v>
      </c>
      <c r="G62" s="31">
        <f>0.9</f>
        <v>0.9</v>
      </c>
      <c r="H62" s="31">
        <f>0.9</f>
        <v>0.9</v>
      </c>
      <c r="I62" s="31">
        <f>0.9</f>
        <v>0.9</v>
      </c>
      <c r="J62" s="17"/>
      <c r="K62" s="17"/>
      <c r="L62" s="17"/>
    </row>
    <row r="63" spans="1:12" s="6" customFormat="1" ht="21" customHeight="1">
      <c r="A63" s="15">
        <v>51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0.3</v>
      </c>
      <c r="H63" s="31">
        <f>H64</f>
        <v>0.3</v>
      </c>
      <c r="I63" s="31">
        <f>I64</f>
        <v>0.3</v>
      </c>
      <c r="J63" s="17"/>
      <c r="K63" s="17"/>
      <c r="L63" s="17"/>
    </row>
    <row r="64" spans="1:12" s="6" customFormat="1" ht="21" customHeight="1">
      <c r="A64" s="15">
        <v>52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0.3</f>
        <v>0.3</v>
      </c>
      <c r="H64" s="31">
        <f>0.3</f>
        <v>0.3</v>
      </c>
      <c r="I64" s="31">
        <f>0.3</f>
        <v>0.3</v>
      </c>
      <c r="J64" s="17"/>
      <c r="K64" s="17"/>
      <c r="L64" s="17"/>
    </row>
    <row r="65" spans="1:12" s="6" customFormat="1" ht="21" customHeight="1">
      <c r="A65" s="15">
        <v>53</v>
      </c>
      <c r="B65" s="28" t="s">
        <v>35</v>
      </c>
      <c r="C65" s="15">
        <v>825</v>
      </c>
      <c r="D65" s="8" t="s">
        <v>18</v>
      </c>
      <c r="E65" s="8" t="s">
        <v>59</v>
      </c>
      <c r="F65" s="8"/>
      <c r="G65" s="31">
        <f aca="true" t="shared" si="7" ref="G65:I67">G66</f>
        <v>138.7</v>
      </c>
      <c r="H65" s="31">
        <f t="shared" si="7"/>
        <v>138.7</v>
      </c>
      <c r="I65" s="31">
        <f t="shared" si="7"/>
        <v>138.7</v>
      </c>
      <c r="J65" s="17"/>
      <c r="K65" s="17"/>
      <c r="L65" s="17"/>
    </row>
    <row r="66" spans="1:12" s="6" customFormat="1" ht="40.5" customHeight="1">
      <c r="A66" s="15">
        <v>54</v>
      </c>
      <c r="B66" s="28" t="s">
        <v>130</v>
      </c>
      <c r="C66" s="15">
        <v>825</v>
      </c>
      <c r="D66" s="8" t="s">
        <v>18</v>
      </c>
      <c r="E66" s="8" t="s">
        <v>60</v>
      </c>
      <c r="F66" s="8"/>
      <c r="G66" s="31">
        <f t="shared" si="7"/>
        <v>138.7</v>
      </c>
      <c r="H66" s="31">
        <f t="shared" si="7"/>
        <v>138.7</v>
      </c>
      <c r="I66" s="31">
        <f t="shared" si="7"/>
        <v>138.7</v>
      </c>
      <c r="J66" s="17"/>
      <c r="K66" s="17"/>
      <c r="L66" s="17"/>
    </row>
    <row r="67" spans="1:15" s="6" customFormat="1" ht="46.5" customHeight="1">
      <c r="A67" s="15">
        <v>55</v>
      </c>
      <c r="B67" s="28" t="s">
        <v>135</v>
      </c>
      <c r="C67" s="15">
        <v>825</v>
      </c>
      <c r="D67" s="8" t="s">
        <v>18</v>
      </c>
      <c r="E67" s="8" t="s">
        <v>167</v>
      </c>
      <c r="F67" s="8"/>
      <c r="G67" s="31">
        <f t="shared" si="7"/>
        <v>138.7</v>
      </c>
      <c r="H67" s="31">
        <f t="shared" si="7"/>
        <v>138.7</v>
      </c>
      <c r="I67" s="31">
        <f t="shared" si="7"/>
        <v>138.7</v>
      </c>
      <c r="J67" s="17"/>
      <c r="K67" s="17"/>
      <c r="L67" s="17"/>
      <c r="M67" s="6" t="s">
        <v>31</v>
      </c>
      <c r="O67" s="6" t="s">
        <v>31</v>
      </c>
    </row>
    <row r="68" spans="1:12" s="6" customFormat="1" ht="21" customHeight="1">
      <c r="A68" s="15">
        <v>56</v>
      </c>
      <c r="B68" s="28" t="s">
        <v>26</v>
      </c>
      <c r="C68" s="15">
        <v>825</v>
      </c>
      <c r="D68" s="8" t="s">
        <v>18</v>
      </c>
      <c r="E68" s="8" t="s">
        <v>167</v>
      </c>
      <c r="F68" s="8" t="s">
        <v>7</v>
      </c>
      <c r="G68" s="31">
        <f>G69</f>
        <v>138.7</v>
      </c>
      <c r="H68" s="31">
        <f>H69</f>
        <v>138.7</v>
      </c>
      <c r="I68" s="31">
        <f>I69</f>
        <v>138.7</v>
      </c>
      <c r="J68" s="17"/>
      <c r="K68" s="17"/>
      <c r="L68" s="17"/>
    </row>
    <row r="69" spans="1:14" s="6" customFormat="1" ht="21" customHeight="1">
      <c r="A69" s="15">
        <v>57</v>
      </c>
      <c r="B69" s="28" t="s">
        <v>36</v>
      </c>
      <c r="C69" s="15">
        <v>825</v>
      </c>
      <c r="D69" s="8" t="s">
        <v>18</v>
      </c>
      <c r="E69" s="8" t="s">
        <v>167</v>
      </c>
      <c r="F69" s="8" t="s">
        <v>37</v>
      </c>
      <c r="G69" s="31">
        <f>138.7</f>
        <v>138.7</v>
      </c>
      <c r="H69" s="31">
        <f>138.7</f>
        <v>138.7</v>
      </c>
      <c r="I69" s="31">
        <f>138.7</f>
        <v>138.7</v>
      </c>
      <c r="J69" s="17"/>
      <c r="K69" s="17"/>
      <c r="L69" s="17"/>
      <c r="N69" s="6" t="s">
        <v>31</v>
      </c>
    </row>
    <row r="70" spans="1:13" ht="20.25" customHeight="1">
      <c r="A70" s="15">
        <v>58</v>
      </c>
      <c r="B70" s="39" t="s">
        <v>122</v>
      </c>
      <c r="C70" s="40" t="s">
        <v>126</v>
      </c>
      <c r="D70" s="41" t="s">
        <v>127</v>
      </c>
      <c r="E70" s="8"/>
      <c r="F70" s="8"/>
      <c r="G70" s="31">
        <f aca="true" t="shared" si="8" ref="G70:I75">G71</f>
        <v>92.89999999999999</v>
      </c>
      <c r="H70" s="31">
        <f t="shared" si="8"/>
        <v>83.4</v>
      </c>
      <c r="I70" s="31">
        <f t="shared" si="8"/>
        <v>0</v>
      </c>
      <c r="M70" t="s">
        <v>31</v>
      </c>
    </row>
    <row r="71" spans="1:9" ht="21" customHeight="1">
      <c r="A71" s="15">
        <v>59</v>
      </c>
      <c r="B71" s="29" t="s">
        <v>5</v>
      </c>
      <c r="C71" s="15">
        <v>825</v>
      </c>
      <c r="D71" s="8" t="s">
        <v>6</v>
      </c>
      <c r="E71" s="8"/>
      <c r="F71" s="8"/>
      <c r="G71" s="31">
        <f t="shared" si="8"/>
        <v>92.89999999999999</v>
      </c>
      <c r="H71" s="31">
        <f t="shared" si="8"/>
        <v>83.4</v>
      </c>
      <c r="I71" s="31">
        <f t="shared" si="8"/>
        <v>0</v>
      </c>
    </row>
    <row r="72" spans="1:9" ht="21" customHeight="1">
      <c r="A72" s="15">
        <v>60</v>
      </c>
      <c r="B72" s="28" t="s">
        <v>80</v>
      </c>
      <c r="C72" s="15">
        <v>825</v>
      </c>
      <c r="D72" s="8" t="s">
        <v>6</v>
      </c>
      <c r="E72" s="8" t="s">
        <v>55</v>
      </c>
      <c r="F72" s="8"/>
      <c r="G72" s="31">
        <f t="shared" si="8"/>
        <v>92.89999999999999</v>
      </c>
      <c r="H72" s="31">
        <f t="shared" si="8"/>
        <v>83.4</v>
      </c>
      <c r="I72" s="31">
        <f t="shared" si="8"/>
        <v>0</v>
      </c>
    </row>
    <row r="73" spans="1:9" ht="21" customHeight="1">
      <c r="A73" s="15">
        <v>61</v>
      </c>
      <c r="B73" s="28" t="s">
        <v>41</v>
      </c>
      <c r="C73" s="15">
        <v>825</v>
      </c>
      <c r="D73" s="8" t="s">
        <v>6</v>
      </c>
      <c r="E73" s="8" t="s">
        <v>56</v>
      </c>
      <c r="F73" s="8"/>
      <c r="G73" s="31">
        <f t="shared" si="8"/>
        <v>92.89999999999999</v>
      </c>
      <c r="H73" s="31">
        <f t="shared" si="8"/>
        <v>83.4</v>
      </c>
      <c r="I73" s="31">
        <f t="shared" si="8"/>
        <v>0</v>
      </c>
    </row>
    <row r="74" spans="1:9" ht="54.75" customHeight="1">
      <c r="A74" s="15">
        <v>62</v>
      </c>
      <c r="B74" s="42" t="s">
        <v>190</v>
      </c>
      <c r="C74" s="15">
        <v>825</v>
      </c>
      <c r="D74" s="8" t="s">
        <v>6</v>
      </c>
      <c r="E74" s="8" t="s">
        <v>64</v>
      </c>
      <c r="F74" s="8"/>
      <c r="G74" s="31">
        <f>G75+G77</f>
        <v>92.89999999999999</v>
      </c>
      <c r="H74" s="31">
        <f>H75+H77</f>
        <v>83.4</v>
      </c>
      <c r="I74" s="31">
        <f>I75+I77</f>
        <v>0</v>
      </c>
    </row>
    <row r="75" spans="1:9" ht="47.25">
      <c r="A75" s="15">
        <v>63</v>
      </c>
      <c r="B75" s="28" t="s">
        <v>43</v>
      </c>
      <c r="C75" s="15">
        <v>825</v>
      </c>
      <c r="D75" s="8" t="s">
        <v>6</v>
      </c>
      <c r="E75" s="8" t="s">
        <v>64</v>
      </c>
      <c r="F75" s="8" t="s">
        <v>32</v>
      </c>
      <c r="G75" s="31">
        <f t="shared" si="8"/>
        <v>84.8</v>
      </c>
      <c r="H75" s="31">
        <f t="shared" si="8"/>
        <v>75</v>
      </c>
      <c r="I75" s="31">
        <f>I76</f>
        <v>0</v>
      </c>
    </row>
    <row r="76" spans="1:9" ht="15.75">
      <c r="A76" s="15">
        <v>64</v>
      </c>
      <c r="B76" s="28" t="s">
        <v>45</v>
      </c>
      <c r="C76" s="15">
        <v>825</v>
      </c>
      <c r="D76" s="8" t="s">
        <v>6</v>
      </c>
      <c r="E76" s="8" t="s">
        <v>64</v>
      </c>
      <c r="F76" s="8" t="s">
        <v>33</v>
      </c>
      <c r="G76" s="31">
        <f>72.1+9.8+2.9</f>
        <v>84.8</v>
      </c>
      <c r="H76" s="38">
        <v>75</v>
      </c>
      <c r="I76" s="38">
        <f>0</f>
        <v>0</v>
      </c>
    </row>
    <row r="77" spans="1:9" ht="18.75" customHeight="1">
      <c r="A77" s="15">
        <v>65</v>
      </c>
      <c r="B77" s="28" t="s">
        <v>93</v>
      </c>
      <c r="C77" s="15">
        <v>825</v>
      </c>
      <c r="D77" s="8" t="s">
        <v>6</v>
      </c>
      <c r="E77" s="8" t="s">
        <v>64</v>
      </c>
      <c r="F77" s="8" t="s">
        <v>27</v>
      </c>
      <c r="G77" s="31">
        <f>G78</f>
        <v>8.1</v>
      </c>
      <c r="H77" s="31">
        <f>H78</f>
        <v>8.4</v>
      </c>
      <c r="I77" s="31">
        <f>I78</f>
        <v>0</v>
      </c>
    </row>
    <row r="78" spans="1:9" ht="20.25" customHeight="1">
      <c r="A78" s="15">
        <v>66</v>
      </c>
      <c r="B78" s="28" t="s">
        <v>46</v>
      </c>
      <c r="C78" s="15">
        <v>825</v>
      </c>
      <c r="D78" s="8" t="s">
        <v>6</v>
      </c>
      <c r="E78" s="8" t="s">
        <v>64</v>
      </c>
      <c r="F78" s="8" t="s">
        <v>34</v>
      </c>
      <c r="G78" s="31">
        <f>8.1</f>
        <v>8.1</v>
      </c>
      <c r="H78" s="38">
        <f>8.4</f>
        <v>8.4</v>
      </c>
      <c r="I78" s="31">
        <f>0</f>
        <v>0</v>
      </c>
    </row>
    <row r="79" spans="1:9" ht="21.75" customHeight="1">
      <c r="A79" s="15">
        <v>67</v>
      </c>
      <c r="B79" s="28" t="s">
        <v>123</v>
      </c>
      <c r="C79" s="15">
        <v>825</v>
      </c>
      <c r="D79" s="8" t="s">
        <v>91</v>
      </c>
      <c r="E79" s="8"/>
      <c r="F79" s="8"/>
      <c r="G79" s="31">
        <f>G80+G97</f>
        <v>1111.5</v>
      </c>
      <c r="H79" s="31">
        <f>H80+H97</f>
        <v>1072.1</v>
      </c>
      <c r="I79" s="31">
        <f>I80+I97</f>
        <v>1072.1</v>
      </c>
    </row>
    <row r="80" spans="1:9" ht="35.25" customHeight="1">
      <c r="A80" s="15">
        <v>68</v>
      </c>
      <c r="B80" s="28" t="s">
        <v>156</v>
      </c>
      <c r="C80" s="15">
        <v>825</v>
      </c>
      <c r="D80" s="8" t="s">
        <v>50</v>
      </c>
      <c r="E80" s="8"/>
      <c r="F80" s="8"/>
      <c r="G80" s="31">
        <f aca="true" t="shared" si="9" ref="G80:I81">G81</f>
        <v>1106.5</v>
      </c>
      <c r="H80" s="31">
        <f t="shared" si="9"/>
        <v>1067.1</v>
      </c>
      <c r="I80" s="31">
        <f t="shared" si="9"/>
        <v>1067.1</v>
      </c>
    </row>
    <row r="81" spans="1:9" ht="52.5" customHeight="1">
      <c r="A81" s="15">
        <v>69</v>
      </c>
      <c r="B81" s="28" t="s">
        <v>174</v>
      </c>
      <c r="C81" s="15">
        <v>825</v>
      </c>
      <c r="D81" s="8" t="s">
        <v>50</v>
      </c>
      <c r="E81" s="8" t="s">
        <v>65</v>
      </c>
      <c r="F81" s="8"/>
      <c r="G81" s="31">
        <f t="shared" si="9"/>
        <v>1106.5</v>
      </c>
      <c r="H81" s="31">
        <f t="shared" si="9"/>
        <v>1067.1</v>
      </c>
      <c r="I81" s="31">
        <f t="shared" si="9"/>
        <v>1067.1</v>
      </c>
    </row>
    <row r="82" spans="1:9" ht="45.75" customHeight="1">
      <c r="A82" s="15">
        <v>70</v>
      </c>
      <c r="B82" s="28" t="s">
        <v>177</v>
      </c>
      <c r="C82" s="15">
        <v>825</v>
      </c>
      <c r="D82" s="8" t="s">
        <v>50</v>
      </c>
      <c r="E82" s="8" t="s">
        <v>176</v>
      </c>
      <c r="F82" s="8"/>
      <c r="G82" s="31">
        <f>G83+G86+G89+G94</f>
        <v>1106.5</v>
      </c>
      <c r="H82" s="31">
        <f>H83+H86+H89+H94</f>
        <v>1067.1</v>
      </c>
      <c r="I82" s="31">
        <f>I83+I86+I89+I94</f>
        <v>1067.1</v>
      </c>
    </row>
    <row r="83" spans="1:13" ht="106.5" customHeight="1">
      <c r="A83" s="15">
        <v>71</v>
      </c>
      <c r="B83" s="28" t="s">
        <v>189</v>
      </c>
      <c r="C83" s="15">
        <v>825</v>
      </c>
      <c r="D83" s="8" t="s">
        <v>50</v>
      </c>
      <c r="E83" s="8" t="s">
        <v>178</v>
      </c>
      <c r="F83" s="8"/>
      <c r="G83" s="31">
        <f aca="true" t="shared" si="10" ref="G83:I84">G84</f>
        <v>497.5</v>
      </c>
      <c r="H83" s="31">
        <f t="shared" si="10"/>
        <v>497.5</v>
      </c>
      <c r="I83" s="31">
        <f t="shared" si="10"/>
        <v>497.5</v>
      </c>
      <c r="M83" t="s">
        <v>179</v>
      </c>
    </row>
    <row r="84" spans="1:9" ht="60.75" customHeight="1">
      <c r="A84" s="15">
        <v>72</v>
      </c>
      <c r="B84" s="28" t="s">
        <v>43</v>
      </c>
      <c r="C84" s="15">
        <v>825</v>
      </c>
      <c r="D84" s="8" t="s">
        <v>50</v>
      </c>
      <c r="E84" s="8" t="s">
        <v>178</v>
      </c>
      <c r="F84" s="8" t="s">
        <v>32</v>
      </c>
      <c r="G84" s="31">
        <f t="shared" si="10"/>
        <v>497.5</v>
      </c>
      <c r="H84" s="31">
        <f>H85</f>
        <v>497.5</v>
      </c>
      <c r="I84" s="31">
        <f>I85</f>
        <v>497.5</v>
      </c>
    </row>
    <row r="85" spans="1:9" ht="21.75" customHeight="1">
      <c r="A85" s="15">
        <v>73</v>
      </c>
      <c r="B85" s="28" t="s">
        <v>44</v>
      </c>
      <c r="C85" s="15">
        <v>825</v>
      </c>
      <c r="D85" s="8" t="s">
        <v>50</v>
      </c>
      <c r="E85" s="8" t="s">
        <v>178</v>
      </c>
      <c r="F85" s="8" t="s">
        <v>30</v>
      </c>
      <c r="G85" s="31">
        <f>497.5</f>
        <v>497.5</v>
      </c>
      <c r="H85" s="31">
        <f>497.5</f>
        <v>497.5</v>
      </c>
      <c r="I85" s="31">
        <f>497.5</f>
        <v>497.5</v>
      </c>
    </row>
    <row r="86" spans="1:9" ht="88.5" customHeight="1">
      <c r="A86" s="15">
        <v>74</v>
      </c>
      <c r="B86" s="28" t="s">
        <v>198</v>
      </c>
      <c r="C86" s="15">
        <v>825</v>
      </c>
      <c r="D86" s="8" t="s">
        <v>50</v>
      </c>
      <c r="E86" s="8" t="s">
        <v>197</v>
      </c>
      <c r="F86" s="8"/>
      <c r="G86" s="31">
        <f aca="true" t="shared" si="11" ref="G86:I87">G87</f>
        <v>37.4</v>
      </c>
      <c r="H86" s="31">
        <f t="shared" si="11"/>
        <v>0</v>
      </c>
      <c r="I86" s="31">
        <f t="shared" si="11"/>
        <v>0</v>
      </c>
    </row>
    <row r="87" spans="1:9" ht="21.75" customHeight="1">
      <c r="A87" s="15">
        <v>75</v>
      </c>
      <c r="B87" s="28" t="s">
        <v>93</v>
      </c>
      <c r="C87" s="15">
        <v>825</v>
      </c>
      <c r="D87" s="8" t="s">
        <v>50</v>
      </c>
      <c r="E87" s="8" t="s">
        <v>197</v>
      </c>
      <c r="F87" s="8" t="s">
        <v>27</v>
      </c>
      <c r="G87" s="31">
        <f t="shared" si="11"/>
        <v>37.4</v>
      </c>
      <c r="H87" s="31">
        <f t="shared" si="11"/>
        <v>0</v>
      </c>
      <c r="I87" s="31">
        <f t="shared" si="11"/>
        <v>0</v>
      </c>
    </row>
    <row r="88" spans="1:9" ht="21.75" customHeight="1">
      <c r="A88" s="15">
        <v>76</v>
      </c>
      <c r="B88" s="28" t="s">
        <v>46</v>
      </c>
      <c r="C88" s="15">
        <v>825</v>
      </c>
      <c r="D88" s="8" t="s">
        <v>50</v>
      </c>
      <c r="E88" s="8" t="s">
        <v>197</v>
      </c>
      <c r="F88" s="8" t="s">
        <v>34</v>
      </c>
      <c r="G88" s="31">
        <f>37.4</f>
        <v>37.4</v>
      </c>
      <c r="H88" s="31">
        <f>0</f>
        <v>0</v>
      </c>
      <c r="I88" s="31">
        <f>0</f>
        <v>0</v>
      </c>
    </row>
    <row r="89" spans="1:16" ht="87" customHeight="1">
      <c r="A89" s="15">
        <v>77</v>
      </c>
      <c r="B89" s="46" t="s">
        <v>181</v>
      </c>
      <c r="C89" s="15">
        <v>825</v>
      </c>
      <c r="D89" s="8" t="s">
        <v>50</v>
      </c>
      <c r="E89" s="8" t="s">
        <v>180</v>
      </c>
      <c r="F89" s="8"/>
      <c r="G89" s="31">
        <f>G90+G92</f>
        <v>569.6</v>
      </c>
      <c r="H89" s="31">
        <f>H90+H92</f>
        <v>569.6</v>
      </c>
      <c r="I89" s="31">
        <f>I90+I92</f>
        <v>569.6</v>
      </c>
      <c r="L89" s="9" t="s">
        <v>31</v>
      </c>
      <c r="M89" t="s">
        <v>31</v>
      </c>
      <c r="N89" t="s">
        <v>31</v>
      </c>
      <c r="P89" t="s">
        <v>31</v>
      </c>
    </row>
    <row r="90" spans="1:14" ht="49.5" customHeight="1">
      <c r="A90" s="15">
        <v>78</v>
      </c>
      <c r="B90" s="28" t="s">
        <v>43</v>
      </c>
      <c r="C90" s="15">
        <v>825</v>
      </c>
      <c r="D90" s="8" t="s">
        <v>50</v>
      </c>
      <c r="E90" s="8" t="s">
        <v>180</v>
      </c>
      <c r="F90" s="8" t="s">
        <v>32</v>
      </c>
      <c r="G90" s="31">
        <f>G91</f>
        <v>464.6</v>
      </c>
      <c r="H90" s="31">
        <f>H91</f>
        <v>464.6</v>
      </c>
      <c r="I90" s="31">
        <f>I91</f>
        <v>464.6</v>
      </c>
      <c r="M90" t="s">
        <v>31</v>
      </c>
      <c r="N90" t="s">
        <v>31</v>
      </c>
    </row>
    <row r="91" spans="1:13" ht="21.75" customHeight="1">
      <c r="A91" s="15">
        <v>79</v>
      </c>
      <c r="B91" s="28" t="s">
        <v>44</v>
      </c>
      <c r="C91" s="15">
        <v>825</v>
      </c>
      <c r="D91" s="8" t="s">
        <v>50</v>
      </c>
      <c r="E91" s="8" t="s">
        <v>180</v>
      </c>
      <c r="F91" s="8" t="s">
        <v>30</v>
      </c>
      <c r="G91" s="31">
        <f>464.6</f>
        <v>464.6</v>
      </c>
      <c r="H91" s="31">
        <f>464.6</f>
        <v>464.6</v>
      </c>
      <c r="I91" s="31">
        <f>464.6</f>
        <v>464.6</v>
      </c>
      <c r="M91" t="s">
        <v>31</v>
      </c>
    </row>
    <row r="92" spans="1:16" ht="21.75" customHeight="1">
      <c r="A92" s="15">
        <v>80</v>
      </c>
      <c r="B92" s="28" t="s">
        <v>93</v>
      </c>
      <c r="C92" s="15">
        <v>825</v>
      </c>
      <c r="D92" s="8" t="s">
        <v>50</v>
      </c>
      <c r="E92" s="8" t="s">
        <v>180</v>
      </c>
      <c r="F92" s="8" t="s">
        <v>27</v>
      </c>
      <c r="G92" s="31">
        <f>G93</f>
        <v>105</v>
      </c>
      <c r="H92" s="31">
        <f>H93</f>
        <v>105</v>
      </c>
      <c r="I92" s="31">
        <f>I93</f>
        <v>105</v>
      </c>
      <c r="M92" t="s">
        <v>31</v>
      </c>
      <c r="P92" t="s">
        <v>31</v>
      </c>
    </row>
    <row r="93" spans="1:9" ht="24.75" customHeight="1">
      <c r="A93" s="15">
        <v>81</v>
      </c>
      <c r="B93" s="28" t="s">
        <v>46</v>
      </c>
      <c r="C93" s="15">
        <v>825</v>
      </c>
      <c r="D93" s="8" t="s">
        <v>50</v>
      </c>
      <c r="E93" s="8" t="s">
        <v>180</v>
      </c>
      <c r="F93" s="8" t="s">
        <v>34</v>
      </c>
      <c r="G93" s="31">
        <f>105</f>
        <v>105</v>
      </c>
      <c r="H93" s="31">
        <f>105</f>
        <v>105</v>
      </c>
      <c r="I93" s="31">
        <f>105</f>
        <v>105</v>
      </c>
    </row>
    <row r="94" spans="1:9" ht="88.5" customHeight="1">
      <c r="A94" s="15">
        <v>82</v>
      </c>
      <c r="B94" s="28" t="s">
        <v>200</v>
      </c>
      <c r="C94" s="15">
        <v>825</v>
      </c>
      <c r="D94" s="8" t="s">
        <v>50</v>
      </c>
      <c r="E94" s="8" t="s">
        <v>199</v>
      </c>
      <c r="F94" s="8"/>
      <c r="G94" s="31">
        <f aca="true" t="shared" si="12" ref="G94:I95">G95</f>
        <v>2</v>
      </c>
      <c r="H94" s="31">
        <f t="shared" si="12"/>
        <v>0</v>
      </c>
      <c r="I94" s="31">
        <f t="shared" si="12"/>
        <v>0</v>
      </c>
    </row>
    <row r="95" spans="1:13" ht="24.75" customHeight="1">
      <c r="A95" s="15">
        <v>83</v>
      </c>
      <c r="B95" s="28" t="s">
        <v>93</v>
      </c>
      <c r="C95" s="15">
        <v>825</v>
      </c>
      <c r="D95" s="8" t="s">
        <v>50</v>
      </c>
      <c r="E95" s="8" t="s">
        <v>199</v>
      </c>
      <c r="F95" s="8" t="s">
        <v>27</v>
      </c>
      <c r="G95" s="31">
        <f t="shared" si="12"/>
        <v>2</v>
      </c>
      <c r="H95" s="31">
        <f t="shared" si="12"/>
        <v>0</v>
      </c>
      <c r="I95" s="31">
        <f t="shared" si="12"/>
        <v>0</v>
      </c>
      <c r="M95" t="s">
        <v>31</v>
      </c>
    </row>
    <row r="96" spans="1:13" ht="24.75" customHeight="1">
      <c r="A96" s="15">
        <v>84</v>
      </c>
      <c r="B96" s="28" t="s">
        <v>46</v>
      </c>
      <c r="C96" s="15">
        <v>825</v>
      </c>
      <c r="D96" s="8" t="s">
        <v>50</v>
      </c>
      <c r="E96" s="8" t="s">
        <v>199</v>
      </c>
      <c r="F96" s="8" t="s">
        <v>34</v>
      </c>
      <c r="G96" s="31">
        <f>2</f>
        <v>2</v>
      </c>
      <c r="H96" s="31">
        <f>0</f>
        <v>0</v>
      </c>
      <c r="I96" s="31">
        <f>0</f>
        <v>0</v>
      </c>
      <c r="L96" s="9" t="s">
        <v>31</v>
      </c>
      <c r="M96" t="s">
        <v>31</v>
      </c>
    </row>
    <row r="97" spans="1:15" ht="38.25" customHeight="1">
      <c r="A97" s="15">
        <v>85</v>
      </c>
      <c r="B97" s="28" t="s">
        <v>52</v>
      </c>
      <c r="C97" s="15">
        <v>825</v>
      </c>
      <c r="D97" s="8" t="s">
        <v>22</v>
      </c>
      <c r="E97" s="8"/>
      <c r="F97" s="8"/>
      <c r="G97" s="31">
        <f>G98</f>
        <v>5</v>
      </c>
      <c r="H97" s="31">
        <f aca="true" t="shared" si="13" ref="G97:I100">H98</f>
        <v>5</v>
      </c>
      <c r="I97" s="31">
        <f t="shared" si="13"/>
        <v>5</v>
      </c>
      <c r="N97" t="s">
        <v>31</v>
      </c>
      <c r="O97" t="s">
        <v>31</v>
      </c>
    </row>
    <row r="98" spans="1:14" ht="52.5" customHeight="1">
      <c r="A98" s="15">
        <v>86</v>
      </c>
      <c r="B98" s="28" t="s">
        <v>174</v>
      </c>
      <c r="C98" s="15">
        <v>825</v>
      </c>
      <c r="D98" s="8" t="s">
        <v>22</v>
      </c>
      <c r="E98" s="8" t="s">
        <v>65</v>
      </c>
      <c r="F98" s="8"/>
      <c r="G98" s="31">
        <f t="shared" si="13"/>
        <v>5</v>
      </c>
      <c r="H98" s="31">
        <f t="shared" si="13"/>
        <v>5</v>
      </c>
      <c r="I98" s="31">
        <f t="shared" si="13"/>
        <v>5</v>
      </c>
      <c r="M98" t="s">
        <v>31</v>
      </c>
      <c r="N98" t="s">
        <v>31</v>
      </c>
    </row>
    <row r="99" spans="1:14" ht="20.25" customHeight="1">
      <c r="A99" s="15">
        <v>87</v>
      </c>
      <c r="B99" s="28" t="s">
        <v>175</v>
      </c>
      <c r="C99" s="15">
        <v>825</v>
      </c>
      <c r="D99" s="8" t="s">
        <v>22</v>
      </c>
      <c r="E99" s="8" t="s">
        <v>173</v>
      </c>
      <c r="F99" s="8"/>
      <c r="G99" s="31">
        <f t="shared" si="13"/>
        <v>5</v>
      </c>
      <c r="H99" s="31">
        <f t="shared" si="13"/>
        <v>5</v>
      </c>
      <c r="I99" s="31">
        <f t="shared" si="13"/>
        <v>5</v>
      </c>
      <c r="M99" t="s">
        <v>31</v>
      </c>
      <c r="N99" t="s">
        <v>31</v>
      </c>
    </row>
    <row r="100" spans="1:14" ht="87" customHeight="1">
      <c r="A100" s="15">
        <v>88</v>
      </c>
      <c r="B100" s="28" t="s">
        <v>182</v>
      </c>
      <c r="C100" s="15">
        <v>825</v>
      </c>
      <c r="D100" s="8" t="s">
        <v>22</v>
      </c>
      <c r="E100" s="8" t="s">
        <v>183</v>
      </c>
      <c r="F100" s="8"/>
      <c r="G100" s="31">
        <f t="shared" si="13"/>
        <v>5</v>
      </c>
      <c r="H100" s="31">
        <f t="shared" si="13"/>
        <v>5</v>
      </c>
      <c r="I100" s="31">
        <f t="shared" si="13"/>
        <v>5</v>
      </c>
      <c r="N100" t="s">
        <v>31</v>
      </c>
    </row>
    <row r="101" spans="1:14" ht="20.25" customHeight="1">
      <c r="A101" s="15">
        <v>89</v>
      </c>
      <c r="B101" s="28" t="s">
        <v>93</v>
      </c>
      <c r="C101" s="15">
        <v>825</v>
      </c>
      <c r="D101" s="8" t="s">
        <v>22</v>
      </c>
      <c r="E101" s="8" t="s">
        <v>183</v>
      </c>
      <c r="F101" s="8" t="s">
        <v>27</v>
      </c>
      <c r="G101" s="31">
        <f>G102</f>
        <v>5</v>
      </c>
      <c r="H101" s="31">
        <f>H102</f>
        <v>5</v>
      </c>
      <c r="I101" s="31">
        <f>I102</f>
        <v>5</v>
      </c>
      <c r="N101" t="s">
        <v>31</v>
      </c>
    </row>
    <row r="102" spans="1:9" ht="20.25" customHeight="1">
      <c r="A102" s="15">
        <v>90</v>
      </c>
      <c r="B102" s="28" t="s">
        <v>46</v>
      </c>
      <c r="C102" s="15">
        <v>825</v>
      </c>
      <c r="D102" s="8" t="s">
        <v>22</v>
      </c>
      <c r="E102" s="8" t="s">
        <v>183</v>
      </c>
      <c r="F102" s="8" t="s">
        <v>34</v>
      </c>
      <c r="G102" s="31">
        <f>5</f>
        <v>5</v>
      </c>
      <c r="H102" s="31">
        <f>5</f>
        <v>5</v>
      </c>
      <c r="I102" s="31">
        <f>5</f>
        <v>5</v>
      </c>
    </row>
    <row r="103" spans="1:9" ht="20.25" customHeight="1">
      <c r="A103" s="15">
        <v>91</v>
      </c>
      <c r="B103" s="28" t="s">
        <v>124</v>
      </c>
      <c r="C103" s="15">
        <v>825</v>
      </c>
      <c r="D103" s="10" t="s">
        <v>92</v>
      </c>
      <c r="E103" s="10"/>
      <c r="F103" s="10"/>
      <c r="G103" s="31">
        <f>G105</f>
        <v>384.5</v>
      </c>
      <c r="H103" s="31">
        <f>H105</f>
        <v>375.2</v>
      </c>
      <c r="I103" s="31">
        <f>I105</f>
        <v>377.5</v>
      </c>
    </row>
    <row r="104" spans="1:9" ht="21" customHeight="1">
      <c r="A104" s="15">
        <v>92</v>
      </c>
      <c r="B104" s="28" t="s">
        <v>17</v>
      </c>
      <c r="C104" s="15">
        <v>825</v>
      </c>
      <c r="D104" s="21">
        <v>409</v>
      </c>
      <c r="E104" s="8"/>
      <c r="F104" s="8"/>
      <c r="G104" s="31">
        <f aca="true" t="shared" si="14" ref="G104:I105">G105</f>
        <v>384.5</v>
      </c>
      <c r="H104" s="31">
        <f t="shared" si="14"/>
        <v>375.2</v>
      </c>
      <c r="I104" s="31">
        <f t="shared" si="14"/>
        <v>377.5</v>
      </c>
    </row>
    <row r="105" spans="1:9" ht="36" customHeight="1">
      <c r="A105" s="15">
        <v>93</v>
      </c>
      <c r="B105" s="29" t="s">
        <v>84</v>
      </c>
      <c r="C105" s="15">
        <v>825</v>
      </c>
      <c r="D105" s="21">
        <v>409</v>
      </c>
      <c r="E105" s="8" t="s">
        <v>70</v>
      </c>
      <c r="F105" s="8"/>
      <c r="G105" s="38">
        <f t="shared" si="14"/>
        <v>384.5</v>
      </c>
      <c r="H105" s="31">
        <f t="shared" si="14"/>
        <v>375.2</v>
      </c>
      <c r="I105" s="31">
        <f t="shared" si="14"/>
        <v>377.5</v>
      </c>
    </row>
    <row r="106" spans="1:11" ht="21" customHeight="1">
      <c r="A106" s="15">
        <v>94</v>
      </c>
      <c r="B106" s="29" t="s">
        <v>85</v>
      </c>
      <c r="C106" s="15">
        <v>825</v>
      </c>
      <c r="D106" s="21">
        <v>409</v>
      </c>
      <c r="E106" s="8" t="s">
        <v>71</v>
      </c>
      <c r="F106" s="8"/>
      <c r="G106" s="31">
        <f>G107+G110</f>
        <v>384.5</v>
      </c>
      <c r="H106" s="31">
        <f>H107+H110</f>
        <v>375.2</v>
      </c>
      <c r="I106" s="31">
        <f>I107+I110</f>
        <v>377.5</v>
      </c>
      <c r="K106" s="9" t="s">
        <v>31</v>
      </c>
    </row>
    <row r="107" spans="1:9" ht="70.5" customHeight="1">
      <c r="A107" s="15">
        <v>95</v>
      </c>
      <c r="B107" s="28" t="s">
        <v>86</v>
      </c>
      <c r="C107" s="15">
        <v>825</v>
      </c>
      <c r="D107" s="10" t="s">
        <v>16</v>
      </c>
      <c r="E107" s="10" t="s">
        <v>157</v>
      </c>
      <c r="F107" s="10" t="s">
        <v>31</v>
      </c>
      <c r="G107" s="31">
        <f aca="true" t="shared" si="15" ref="G107:I108">G108</f>
        <v>230.8</v>
      </c>
      <c r="H107" s="31">
        <f t="shared" si="15"/>
        <v>221.5</v>
      </c>
      <c r="I107" s="31">
        <f t="shared" si="15"/>
        <v>223.8</v>
      </c>
    </row>
    <row r="108" spans="1:16" ht="21" customHeight="1">
      <c r="A108" s="15">
        <v>96</v>
      </c>
      <c r="B108" s="28" t="s">
        <v>93</v>
      </c>
      <c r="C108" s="15">
        <v>825</v>
      </c>
      <c r="D108" s="8" t="s">
        <v>16</v>
      </c>
      <c r="E108" s="10" t="s">
        <v>157</v>
      </c>
      <c r="F108" s="8" t="s">
        <v>27</v>
      </c>
      <c r="G108" s="31">
        <f t="shared" si="15"/>
        <v>230.8</v>
      </c>
      <c r="H108" s="31">
        <f t="shared" si="15"/>
        <v>221.5</v>
      </c>
      <c r="I108" s="31">
        <f t="shared" si="15"/>
        <v>223.8</v>
      </c>
      <c r="P108" t="s">
        <v>31</v>
      </c>
    </row>
    <row r="109" spans="1:15" ht="21" customHeight="1">
      <c r="A109" s="15">
        <v>97</v>
      </c>
      <c r="B109" s="28" t="s">
        <v>46</v>
      </c>
      <c r="C109" s="15">
        <v>825</v>
      </c>
      <c r="D109" s="8" t="s">
        <v>16</v>
      </c>
      <c r="E109" s="10" t="s">
        <v>157</v>
      </c>
      <c r="F109" s="8" t="s">
        <v>34</v>
      </c>
      <c r="G109" s="38">
        <f>230.8</f>
        <v>230.8</v>
      </c>
      <c r="H109" s="31">
        <f>221.5</f>
        <v>221.5</v>
      </c>
      <c r="I109" s="31">
        <f>223.8</f>
        <v>223.8</v>
      </c>
      <c r="M109" t="s">
        <v>31</v>
      </c>
      <c r="N109" t="s">
        <v>31</v>
      </c>
      <c r="O109" t="s">
        <v>31</v>
      </c>
    </row>
    <row r="110" spans="1:9" ht="75.75" customHeight="1">
      <c r="A110" s="15">
        <v>98</v>
      </c>
      <c r="B110" s="28" t="s">
        <v>171</v>
      </c>
      <c r="C110" s="15">
        <v>825</v>
      </c>
      <c r="D110" s="8" t="s">
        <v>16</v>
      </c>
      <c r="E110" s="8" t="s">
        <v>170</v>
      </c>
      <c r="F110" s="8"/>
      <c r="G110" s="31">
        <f aca="true" t="shared" si="16" ref="G110:I111">G111</f>
        <v>153.7</v>
      </c>
      <c r="H110" s="31">
        <f t="shared" si="16"/>
        <v>153.7</v>
      </c>
      <c r="I110" s="31">
        <f t="shared" si="16"/>
        <v>153.7</v>
      </c>
    </row>
    <row r="111" spans="1:12" ht="21" customHeight="1">
      <c r="A111" s="15">
        <v>99</v>
      </c>
      <c r="B111" s="28" t="s">
        <v>93</v>
      </c>
      <c r="C111" s="15">
        <v>825</v>
      </c>
      <c r="D111" s="8" t="s">
        <v>16</v>
      </c>
      <c r="E111" s="8" t="s">
        <v>170</v>
      </c>
      <c r="F111" s="8" t="s">
        <v>27</v>
      </c>
      <c r="G111" s="31">
        <f t="shared" si="16"/>
        <v>153.7</v>
      </c>
      <c r="H111" s="31">
        <f t="shared" si="16"/>
        <v>153.7</v>
      </c>
      <c r="I111" s="31">
        <f t="shared" si="16"/>
        <v>153.7</v>
      </c>
      <c r="L111" s="9" t="s">
        <v>31</v>
      </c>
    </row>
    <row r="112" spans="1:9" ht="21" customHeight="1">
      <c r="A112" s="15">
        <v>100</v>
      </c>
      <c r="B112" s="28" t="s">
        <v>46</v>
      </c>
      <c r="C112" s="15">
        <v>825</v>
      </c>
      <c r="D112" s="8" t="s">
        <v>16</v>
      </c>
      <c r="E112" s="8" t="s">
        <v>170</v>
      </c>
      <c r="F112" s="8" t="s">
        <v>34</v>
      </c>
      <c r="G112" s="31">
        <f>153.7</f>
        <v>153.7</v>
      </c>
      <c r="H112" s="31">
        <f>153.7</f>
        <v>153.7</v>
      </c>
      <c r="I112" s="31">
        <f>153.7</f>
        <v>153.7</v>
      </c>
    </row>
    <row r="113" spans="1:15" ht="21" customHeight="1">
      <c r="A113" s="15">
        <v>101</v>
      </c>
      <c r="B113" s="29" t="s">
        <v>125</v>
      </c>
      <c r="C113" s="15">
        <v>825</v>
      </c>
      <c r="D113" s="8" t="s">
        <v>2</v>
      </c>
      <c r="E113" s="8"/>
      <c r="F113" s="8"/>
      <c r="G113" s="31">
        <f>G114+G120+G141</f>
        <v>3625.2999999999997</v>
      </c>
      <c r="H113" s="31">
        <f>H114+H120+H141</f>
        <v>3301.3999999999996</v>
      </c>
      <c r="I113" s="31">
        <f>I114+I120+I141</f>
        <v>3301.3999999999996</v>
      </c>
      <c r="N113" t="s">
        <v>31</v>
      </c>
      <c r="O113" t="s">
        <v>31</v>
      </c>
    </row>
    <row r="114" spans="1:15" ht="21" customHeight="1">
      <c r="A114" s="15">
        <v>102</v>
      </c>
      <c r="B114" s="29" t="s">
        <v>29</v>
      </c>
      <c r="C114" s="15">
        <v>825</v>
      </c>
      <c r="D114" s="8" t="s">
        <v>28</v>
      </c>
      <c r="E114" s="8"/>
      <c r="F114" s="8"/>
      <c r="G114" s="31">
        <f aca="true" t="shared" si="17" ref="G114:I117">G115</f>
        <v>343.9</v>
      </c>
      <c r="H114" s="31">
        <f t="shared" si="17"/>
        <v>170</v>
      </c>
      <c r="I114" s="31">
        <f t="shared" si="17"/>
        <v>170</v>
      </c>
      <c r="L114" s="9" t="s">
        <v>31</v>
      </c>
      <c r="O114" t="s">
        <v>31</v>
      </c>
    </row>
    <row r="115" spans="1:15" ht="39.75" customHeight="1">
      <c r="A115" s="15">
        <v>103</v>
      </c>
      <c r="B115" s="29" t="s">
        <v>84</v>
      </c>
      <c r="C115" s="15">
        <v>825</v>
      </c>
      <c r="D115" s="8" t="s">
        <v>28</v>
      </c>
      <c r="E115" s="8" t="s">
        <v>70</v>
      </c>
      <c r="F115" s="8"/>
      <c r="G115" s="31">
        <f t="shared" si="17"/>
        <v>343.9</v>
      </c>
      <c r="H115" s="31">
        <f t="shared" si="17"/>
        <v>170</v>
      </c>
      <c r="I115" s="31">
        <f t="shared" si="17"/>
        <v>170</v>
      </c>
      <c r="K115" s="9" t="s">
        <v>31</v>
      </c>
      <c r="M115" t="s">
        <v>31</v>
      </c>
      <c r="N115" t="s">
        <v>31</v>
      </c>
      <c r="O115" t="s">
        <v>31</v>
      </c>
    </row>
    <row r="116" spans="1:15" ht="39" customHeight="1">
      <c r="A116" s="15">
        <v>104</v>
      </c>
      <c r="B116" s="29" t="s">
        <v>87</v>
      </c>
      <c r="C116" s="15">
        <v>825</v>
      </c>
      <c r="D116" s="8" t="s">
        <v>28</v>
      </c>
      <c r="E116" s="8" t="s">
        <v>73</v>
      </c>
      <c r="F116" s="8"/>
      <c r="G116" s="31">
        <f>G117</f>
        <v>343.9</v>
      </c>
      <c r="H116" s="31">
        <f>H117</f>
        <v>170</v>
      </c>
      <c r="I116" s="31">
        <f>I117</f>
        <v>170</v>
      </c>
      <c r="O116" t="s">
        <v>31</v>
      </c>
    </row>
    <row r="117" spans="1:13" ht="69.75" customHeight="1">
      <c r="A117" s="15">
        <v>105</v>
      </c>
      <c r="B117" s="30" t="s">
        <v>88</v>
      </c>
      <c r="C117" s="15">
        <v>825</v>
      </c>
      <c r="D117" s="8" t="s">
        <v>28</v>
      </c>
      <c r="E117" s="8" t="s">
        <v>158</v>
      </c>
      <c r="F117" s="8"/>
      <c r="G117" s="31">
        <f t="shared" si="17"/>
        <v>343.9</v>
      </c>
      <c r="H117" s="31">
        <f t="shared" si="17"/>
        <v>170</v>
      </c>
      <c r="I117" s="31">
        <f t="shared" si="17"/>
        <v>170</v>
      </c>
      <c r="M117" t="s">
        <v>31</v>
      </c>
    </row>
    <row r="118" spans="1:9" ht="21" customHeight="1">
      <c r="A118" s="15">
        <v>106</v>
      </c>
      <c r="B118" s="28" t="s">
        <v>93</v>
      </c>
      <c r="C118" s="15">
        <v>825</v>
      </c>
      <c r="D118" s="8" t="s">
        <v>28</v>
      </c>
      <c r="E118" s="8" t="s">
        <v>158</v>
      </c>
      <c r="F118" s="8" t="s">
        <v>27</v>
      </c>
      <c r="G118" s="31">
        <f>G119</f>
        <v>343.9</v>
      </c>
      <c r="H118" s="31">
        <f>H119</f>
        <v>170</v>
      </c>
      <c r="I118" s="31">
        <f>I119</f>
        <v>170</v>
      </c>
    </row>
    <row r="119" spans="1:9" ht="21" customHeight="1">
      <c r="A119" s="15">
        <v>107</v>
      </c>
      <c r="B119" s="28" t="s">
        <v>46</v>
      </c>
      <c r="C119" s="15">
        <v>825</v>
      </c>
      <c r="D119" s="8" t="s">
        <v>28</v>
      </c>
      <c r="E119" s="8" t="s">
        <v>158</v>
      </c>
      <c r="F119" s="8" t="s">
        <v>34</v>
      </c>
      <c r="G119" s="31">
        <f>170+173.9</f>
        <v>343.9</v>
      </c>
      <c r="H119" s="31">
        <f>170</f>
        <v>170</v>
      </c>
      <c r="I119" s="31">
        <f>170</f>
        <v>170</v>
      </c>
    </row>
    <row r="120" spans="1:14" ht="15.75">
      <c r="A120" s="15">
        <v>108</v>
      </c>
      <c r="B120" s="29" t="s">
        <v>4</v>
      </c>
      <c r="C120" s="15">
        <v>825</v>
      </c>
      <c r="D120" s="8" t="s">
        <v>8</v>
      </c>
      <c r="E120" s="8"/>
      <c r="F120" s="8"/>
      <c r="G120" s="31">
        <f>G121</f>
        <v>742.3</v>
      </c>
      <c r="H120" s="31">
        <f>H121</f>
        <v>592.3</v>
      </c>
      <c r="I120" s="31">
        <f>I121</f>
        <v>592.3</v>
      </c>
      <c r="L120" s="9" t="s">
        <v>31</v>
      </c>
      <c r="N120" t="s">
        <v>31</v>
      </c>
    </row>
    <row r="121" spans="1:13" ht="31.5">
      <c r="A121" s="15">
        <v>109</v>
      </c>
      <c r="B121" s="29" t="s">
        <v>84</v>
      </c>
      <c r="C121" s="15">
        <v>825</v>
      </c>
      <c r="D121" s="8" t="s">
        <v>8</v>
      </c>
      <c r="E121" s="8" t="s">
        <v>70</v>
      </c>
      <c r="F121" s="8"/>
      <c r="G121" s="31">
        <f>G122+G137</f>
        <v>742.3</v>
      </c>
      <c r="H121" s="31">
        <f>H122+H137</f>
        <v>592.3</v>
      </c>
      <c r="I121" s="31">
        <f>I122+I137</f>
        <v>592.3</v>
      </c>
      <c r="M121" t="s">
        <v>31</v>
      </c>
    </row>
    <row r="122" spans="1:9" ht="15.75">
      <c r="A122" s="15">
        <v>110</v>
      </c>
      <c r="B122" s="29" t="s">
        <v>85</v>
      </c>
      <c r="C122" s="15">
        <v>825</v>
      </c>
      <c r="D122" s="8" t="s">
        <v>8</v>
      </c>
      <c r="E122" s="8" t="s">
        <v>71</v>
      </c>
      <c r="F122" s="8"/>
      <c r="G122" s="31">
        <f>G123+G126+G131+G134</f>
        <v>702.3</v>
      </c>
      <c r="H122" s="31">
        <f>H123+H126+H131+H134</f>
        <v>552.3</v>
      </c>
      <c r="I122" s="31">
        <f>I123+I126+I131+I134</f>
        <v>552.3</v>
      </c>
    </row>
    <row r="123" spans="1:13" ht="54" customHeight="1">
      <c r="A123" s="15">
        <v>111</v>
      </c>
      <c r="B123" s="29" t="s">
        <v>89</v>
      </c>
      <c r="C123" s="15">
        <v>825</v>
      </c>
      <c r="D123" s="10" t="s">
        <v>8</v>
      </c>
      <c r="E123" s="8" t="s">
        <v>159</v>
      </c>
      <c r="F123" s="8"/>
      <c r="G123" s="31">
        <f aca="true" t="shared" si="18" ref="G123:I124">G124</f>
        <v>470</v>
      </c>
      <c r="H123" s="31">
        <f t="shared" si="18"/>
        <v>470</v>
      </c>
      <c r="I123" s="31">
        <f t="shared" si="18"/>
        <v>470</v>
      </c>
      <c r="M123" t="s">
        <v>31</v>
      </c>
    </row>
    <row r="124" spans="1:9" ht="19.5" customHeight="1">
      <c r="A124" s="15">
        <v>112</v>
      </c>
      <c r="B124" s="28" t="s">
        <v>93</v>
      </c>
      <c r="C124" s="15">
        <v>825</v>
      </c>
      <c r="D124" s="8" t="s">
        <v>8</v>
      </c>
      <c r="E124" s="8" t="s">
        <v>159</v>
      </c>
      <c r="F124" s="8" t="s">
        <v>27</v>
      </c>
      <c r="G124" s="31">
        <f t="shared" si="18"/>
        <v>470</v>
      </c>
      <c r="H124" s="31">
        <f t="shared" si="18"/>
        <v>470</v>
      </c>
      <c r="I124" s="31">
        <f t="shared" si="18"/>
        <v>470</v>
      </c>
    </row>
    <row r="125" spans="1:9" ht="24.75" customHeight="1">
      <c r="A125" s="15">
        <v>113</v>
      </c>
      <c r="B125" s="28" t="s">
        <v>46</v>
      </c>
      <c r="C125" s="15">
        <v>825</v>
      </c>
      <c r="D125" s="8" t="s">
        <v>8</v>
      </c>
      <c r="E125" s="8" t="s">
        <v>159</v>
      </c>
      <c r="F125" s="8" t="s">
        <v>34</v>
      </c>
      <c r="G125" s="31">
        <f>10+460</f>
        <v>470</v>
      </c>
      <c r="H125" s="31">
        <f>10+460</f>
        <v>470</v>
      </c>
      <c r="I125" s="31">
        <f>10+460</f>
        <v>470</v>
      </c>
    </row>
    <row r="126" spans="1:16" ht="64.5" customHeight="1">
      <c r="A126" s="15">
        <v>114</v>
      </c>
      <c r="B126" s="55" t="s">
        <v>98</v>
      </c>
      <c r="C126" s="15">
        <v>825</v>
      </c>
      <c r="D126" s="10" t="s">
        <v>8</v>
      </c>
      <c r="E126" s="8" t="s">
        <v>160</v>
      </c>
      <c r="F126" s="8"/>
      <c r="G126" s="31">
        <f>G127+G129</f>
        <v>22.3</v>
      </c>
      <c r="H126" s="31">
        <f>H127+H129</f>
        <v>22.3</v>
      </c>
      <c r="I126" s="31">
        <f>I127+I129</f>
        <v>22.3</v>
      </c>
      <c r="L126" s="9" t="s">
        <v>31</v>
      </c>
      <c r="M126" t="s">
        <v>31</v>
      </c>
      <c r="N126" t="s">
        <v>31</v>
      </c>
      <c r="O126" t="s">
        <v>31</v>
      </c>
      <c r="P126" t="s">
        <v>31</v>
      </c>
    </row>
    <row r="127" spans="1:15" ht="17.25" customHeight="1">
      <c r="A127" s="15">
        <v>115</v>
      </c>
      <c r="B127" s="28" t="s">
        <v>93</v>
      </c>
      <c r="C127" s="15">
        <v>825</v>
      </c>
      <c r="D127" s="10" t="s">
        <v>8</v>
      </c>
      <c r="E127" s="8" t="s">
        <v>160</v>
      </c>
      <c r="F127" s="8" t="s">
        <v>27</v>
      </c>
      <c r="G127" s="31">
        <f>G128</f>
        <v>6</v>
      </c>
      <c r="H127" s="31">
        <f>H128</f>
        <v>6</v>
      </c>
      <c r="I127" s="31">
        <f>I128</f>
        <v>6</v>
      </c>
      <c r="N127" t="s">
        <v>31</v>
      </c>
      <c r="O127" t="s">
        <v>31</v>
      </c>
    </row>
    <row r="128" spans="1:15" ht="17.25" customHeight="1">
      <c r="A128" s="15">
        <v>116</v>
      </c>
      <c r="B128" s="28" t="s">
        <v>46</v>
      </c>
      <c r="C128" s="15">
        <v>825</v>
      </c>
      <c r="D128" s="10" t="s">
        <v>8</v>
      </c>
      <c r="E128" s="8" t="s">
        <v>160</v>
      </c>
      <c r="F128" s="8" t="s">
        <v>34</v>
      </c>
      <c r="G128" s="31">
        <f>6</f>
        <v>6</v>
      </c>
      <c r="H128" s="31">
        <f>6</f>
        <v>6</v>
      </c>
      <c r="I128" s="31">
        <f>6</f>
        <v>6</v>
      </c>
      <c r="J128" s="11"/>
      <c r="M128" t="s">
        <v>31</v>
      </c>
      <c r="O128" t="s">
        <v>31</v>
      </c>
    </row>
    <row r="129" spans="1:15" ht="17.25" customHeight="1">
      <c r="A129" s="15">
        <v>117</v>
      </c>
      <c r="B129" s="28" t="s">
        <v>24</v>
      </c>
      <c r="C129" s="15">
        <v>825</v>
      </c>
      <c r="D129" s="10" t="s">
        <v>8</v>
      </c>
      <c r="E129" s="8" t="s">
        <v>160</v>
      </c>
      <c r="F129" s="8" t="s">
        <v>38</v>
      </c>
      <c r="G129" s="31">
        <f>G130</f>
        <v>16.3</v>
      </c>
      <c r="H129" s="31">
        <f>H130</f>
        <v>16.3</v>
      </c>
      <c r="I129" s="31">
        <f>I130</f>
        <v>16.3</v>
      </c>
      <c r="J129" s="11"/>
      <c r="M129" t="s">
        <v>31</v>
      </c>
      <c r="O129" t="s">
        <v>31</v>
      </c>
    </row>
    <row r="130" spans="1:14" ht="17.25" customHeight="1">
      <c r="A130" s="15">
        <v>118</v>
      </c>
      <c r="B130" s="28" t="s">
        <v>104</v>
      </c>
      <c r="C130" s="15">
        <v>825</v>
      </c>
      <c r="D130" s="10" t="s">
        <v>8</v>
      </c>
      <c r="E130" s="8" t="s">
        <v>160</v>
      </c>
      <c r="F130" s="8" t="s">
        <v>103</v>
      </c>
      <c r="G130" s="31">
        <f>8.8+7.5</f>
        <v>16.3</v>
      </c>
      <c r="H130" s="31">
        <f>8.8+7.5</f>
        <v>16.3</v>
      </c>
      <c r="I130" s="31">
        <f>8.8+7.5</f>
        <v>16.3</v>
      </c>
      <c r="J130" s="11"/>
      <c r="M130" t="s">
        <v>31</v>
      </c>
      <c r="N130" t="s">
        <v>31</v>
      </c>
    </row>
    <row r="131" spans="1:10" ht="90.75" customHeight="1">
      <c r="A131" s="15">
        <v>119</v>
      </c>
      <c r="B131" s="42" t="s">
        <v>185</v>
      </c>
      <c r="C131" s="47">
        <v>825</v>
      </c>
      <c r="D131" s="48" t="s">
        <v>8</v>
      </c>
      <c r="E131" s="49" t="s">
        <v>184</v>
      </c>
      <c r="F131" s="8"/>
      <c r="G131" s="31">
        <f aca="true" t="shared" si="19" ref="G131:I132">G132</f>
        <v>60</v>
      </c>
      <c r="H131" s="31">
        <f t="shared" si="19"/>
        <v>60</v>
      </c>
      <c r="I131" s="31">
        <f t="shared" si="19"/>
        <v>60</v>
      </c>
      <c r="J131" s="11"/>
    </row>
    <row r="132" spans="1:10" ht="60.75" customHeight="1">
      <c r="A132" s="15">
        <v>120</v>
      </c>
      <c r="B132" s="28" t="s">
        <v>43</v>
      </c>
      <c r="C132" s="15">
        <v>825</v>
      </c>
      <c r="D132" s="10" t="s">
        <v>8</v>
      </c>
      <c r="E132" s="49" t="s">
        <v>184</v>
      </c>
      <c r="F132" s="8" t="s">
        <v>32</v>
      </c>
      <c r="G132" s="31">
        <f t="shared" si="19"/>
        <v>60</v>
      </c>
      <c r="H132" s="31">
        <f t="shared" si="19"/>
        <v>60</v>
      </c>
      <c r="I132" s="31">
        <f t="shared" si="19"/>
        <v>60</v>
      </c>
      <c r="J132" s="11"/>
    </row>
    <row r="133" spans="1:10" ht="17.25" customHeight="1">
      <c r="A133" s="15">
        <v>121</v>
      </c>
      <c r="B133" s="29" t="s">
        <v>44</v>
      </c>
      <c r="C133" s="15">
        <v>825</v>
      </c>
      <c r="D133" s="10" t="s">
        <v>8</v>
      </c>
      <c r="E133" s="49" t="s">
        <v>184</v>
      </c>
      <c r="F133" s="8" t="s">
        <v>30</v>
      </c>
      <c r="G133" s="31">
        <f>60</f>
        <v>60</v>
      </c>
      <c r="H133" s="31">
        <f>60</f>
        <v>60</v>
      </c>
      <c r="I133" s="31">
        <f>60</f>
        <v>60</v>
      </c>
      <c r="J133" s="11"/>
    </row>
    <row r="134" spans="1:10" ht="52.5" customHeight="1">
      <c r="A134" s="15">
        <v>122</v>
      </c>
      <c r="B134" s="29" t="s">
        <v>212</v>
      </c>
      <c r="C134" s="15">
        <v>825</v>
      </c>
      <c r="D134" s="10" t="s">
        <v>8</v>
      </c>
      <c r="E134" s="49" t="s">
        <v>211</v>
      </c>
      <c r="F134" s="8"/>
      <c r="G134" s="31">
        <f aca="true" t="shared" si="20" ref="G134:I135">G135</f>
        <v>150</v>
      </c>
      <c r="H134" s="31">
        <f t="shared" si="20"/>
        <v>0</v>
      </c>
      <c r="I134" s="31">
        <f t="shared" si="20"/>
        <v>0</v>
      </c>
      <c r="J134" s="11"/>
    </row>
    <row r="135" spans="1:10" ht="17.25" customHeight="1">
      <c r="A135" s="15">
        <v>123</v>
      </c>
      <c r="B135" s="28" t="s">
        <v>93</v>
      </c>
      <c r="C135" s="15">
        <v>825</v>
      </c>
      <c r="D135" s="10" t="s">
        <v>8</v>
      </c>
      <c r="E135" s="49" t="s">
        <v>211</v>
      </c>
      <c r="F135" s="8" t="s">
        <v>27</v>
      </c>
      <c r="G135" s="31">
        <f t="shared" si="20"/>
        <v>150</v>
      </c>
      <c r="H135" s="31">
        <f t="shared" si="20"/>
        <v>0</v>
      </c>
      <c r="I135" s="31">
        <f t="shared" si="20"/>
        <v>0</v>
      </c>
      <c r="J135" s="11"/>
    </row>
    <row r="136" spans="1:10" ht="17.25" customHeight="1">
      <c r="A136" s="15">
        <v>124</v>
      </c>
      <c r="B136" s="28" t="s">
        <v>46</v>
      </c>
      <c r="C136" s="15">
        <v>825</v>
      </c>
      <c r="D136" s="10" t="s">
        <v>8</v>
      </c>
      <c r="E136" s="49" t="s">
        <v>211</v>
      </c>
      <c r="F136" s="8" t="s">
        <v>34</v>
      </c>
      <c r="G136" s="31">
        <f>150</f>
        <v>150</v>
      </c>
      <c r="H136" s="31">
        <f>0</f>
        <v>0</v>
      </c>
      <c r="I136" s="31">
        <f>0</f>
        <v>0</v>
      </c>
      <c r="J136" s="11"/>
    </row>
    <row r="137" spans="1:14" ht="33" customHeight="1">
      <c r="A137" s="15">
        <v>125</v>
      </c>
      <c r="B137" s="28" t="s">
        <v>90</v>
      </c>
      <c r="C137" s="15">
        <v>825</v>
      </c>
      <c r="D137" s="10" t="s">
        <v>8</v>
      </c>
      <c r="E137" s="8" t="s">
        <v>73</v>
      </c>
      <c r="F137" s="8"/>
      <c r="G137" s="31">
        <f aca="true" t="shared" si="21" ref="G137:I139">G138</f>
        <v>40</v>
      </c>
      <c r="H137" s="31">
        <f t="shared" si="21"/>
        <v>40</v>
      </c>
      <c r="I137" s="31">
        <f t="shared" si="21"/>
        <v>40</v>
      </c>
      <c r="J137" s="11"/>
      <c r="N137" t="s">
        <v>31</v>
      </c>
    </row>
    <row r="138" spans="1:15" ht="65.25" customHeight="1">
      <c r="A138" s="15">
        <v>126</v>
      </c>
      <c r="B138" s="28" t="s">
        <v>113</v>
      </c>
      <c r="C138" s="15">
        <v>825</v>
      </c>
      <c r="D138" s="10" t="s">
        <v>8</v>
      </c>
      <c r="E138" s="8" t="s">
        <v>161</v>
      </c>
      <c r="F138" s="8"/>
      <c r="G138" s="31">
        <f t="shared" si="21"/>
        <v>40</v>
      </c>
      <c r="H138" s="31">
        <f t="shared" si="21"/>
        <v>40</v>
      </c>
      <c r="I138" s="31">
        <f t="shared" si="21"/>
        <v>40</v>
      </c>
      <c r="J138" s="11"/>
      <c r="O138" t="s">
        <v>31</v>
      </c>
    </row>
    <row r="139" spans="1:10" ht="17.25" customHeight="1">
      <c r="A139" s="15">
        <v>127</v>
      </c>
      <c r="B139" s="28" t="s">
        <v>93</v>
      </c>
      <c r="C139" s="15">
        <v>825</v>
      </c>
      <c r="D139" s="10" t="s">
        <v>8</v>
      </c>
      <c r="E139" s="8" t="s">
        <v>161</v>
      </c>
      <c r="F139" s="8" t="s">
        <v>27</v>
      </c>
      <c r="G139" s="31">
        <f t="shared" si="21"/>
        <v>40</v>
      </c>
      <c r="H139" s="31">
        <f t="shared" si="21"/>
        <v>40</v>
      </c>
      <c r="I139" s="31">
        <f t="shared" si="21"/>
        <v>40</v>
      </c>
      <c r="J139" s="11"/>
    </row>
    <row r="140" spans="1:14" ht="17.25" customHeight="1">
      <c r="A140" s="15">
        <v>128</v>
      </c>
      <c r="B140" s="28" t="s">
        <v>46</v>
      </c>
      <c r="C140" s="15">
        <v>825</v>
      </c>
      <c r="D140" s="10" t="s">
        <v>8</v>
      </c>
      <c r="E140" s="8" t="s">
        <v>161</v>
      </c>
      <c r="F140" s="8" t="s">
        <v>34</v>
      </c>
      <c r="G140" s="31">
        <f>40</f>
        <v>40</v>
      </c>
      <c r="H140" s="31">
        <f>40</f>
        <v>40</v>
      </c>
      <c r="I140" s="31">
        <f>40</f>
        <v>40</v>
      </c>
      <c r="J140" s="11"/>
      <c r="N140" t="s">
        <v>31</v>
      </c>
    </row>
    <row r="141" spans="1:9" ht="15.75">
      <c r="A141" s="15">
        <v>129</v>
      </c>
      <c r="B141" s="28" t="s">
        <v>129</v>
      </c>
      <c r="C141" s="15">
        <v>825</v>
      </c>
      <c r="D141" s="10" t="s">
        <v>14</v>
      </c>
      <c r="E141" s="8"/>
      <c r="F141" s="8"/>
      <c r="G141" s="31">
        <f aca="true" t="shared" si="22" ref="G141:I142">G142</f>
        <v>2539.1</v>
      </c>
      <c r="H141" s="31">
        <f t="shared" si="22"/>
        <v>2539.1</v>
      </c>
      <c r="I141" s="31">
        <f t="shared" si="22"/>
        <v>2539.1</v>
      </c>
    </row>
    <row r="142" spans="1:9" ht="37.5" customHeight="1">
      <c r="A142" s="15">
        <v>130</v>
      </c>
      <c r="B142" s="28" t="s">
        <v>84</v>
      </c>
      <c r="C142" s="15">
        <v>825</v>
      </c>
      <c r="D142" s="10" t="s">
        <v>14</v>
      </c>
      <c r="E142" s="8" t="s">
        <v>70</v>
      </c>
      <c r="F142" s="8"/>
      <c r="G142" s="31">
        <f t="shared" si="22"/>
        <v>2539.1</v>
      </c>
      <c r="H142" s="31">
        <f t="shared" si="22"/>
        <v>2539.1</v>
      </c>
      <c r="I142" s="31">
        <f t="shared" si="22"/>
        <v>2539.1</v>
      </c>
    </row>
    <row r="143" spans="1:9" ht="36.75" customHeight="1">
      <c r="A143" s="15">
        <v>131</v>
      </c>
      <c r="B143" s="29" t="s">
        <v>90</v>
      </c>
      <c r="C143" s="15">
        <v>825</v>
      </c>
      <c r="D143" s="10" t="s">
        <v>14</v>
      </c>
      <c r="E143" s="8" t="s">
        <v>73</v>
      </c>
      <c r="F143" s="8"/>
      <c r="G143" s="31">
        <f>G147+G144</f>
        <v>2539.1</v>
      </c>
      <c r="H143" s="31">
        <f>H147+H144</f>
        <v>2539.1</v>
      </c>
      <c r="I143" s="31">
        <f>I147+I144</f>
        <v>2539.1</v>
      </c>
    </row>
    <row r="144" spans="1:15" ht="99.75" customHeight="1">
      <c r="A144" s="15">
        <v>132</v>
      </c>
      <c r="B144" s="55" t="s">
        <v>187</v>
      </c>
      <c r="C144" s="15">
        <v>825</v>
      </c>
      <c r="D144" s="10" t="s">
        <v>14</v>
      </c>
      <c r="E144" s="8" t="s">
        <v>186</v>
      </c>
      <c r="F144" s="8"/>
      <c r="G144" s="31">
        <f aca="true" t="shared" si="23" ref="G144:I145">G145</f>
        <v>1897.3</v>
      </c>
      <c r="H144" s="31">
        <f t="shared" si="23"/>
        <v>1897.3</v>
      </c>
      <c r="I144" s="31">
        <f t="shared" si="23"/>
        <v>1897.3</v>
      </c>
      <c r="O144" t="s">
        <v>31</v>
      </c>
    </row>
    <row r="145" spans="1:13" ht="53.25" customHeight="1">
      <c r="A145" s="15">
        <v>133</v>
      </c>
      <c r="B145" s="28" t="s">
        <v>43</v>
      </c>
      <c r="C145" s="15">
        <v>825</v>
      </c>
      <c r="D145" s="10" t="s">
        <v>14</v>
      </c>
      <c r="E145" s="8" t="s">
        <v>186</v>
      </c>
      <c r="F145" s="8" t="s">
        <v>32</v>
      </c>
      <c r="G145" s="31">
        <f t="shared" si="23"/>
        <v>1897.3</v>
      </c>
      <c r="H145" s="31">
        <f t="shared" si="23"/>
        <v>1897.3</v>
      </c>
      <c r="I145" s="31">
        <f t="shared" si="23"/>
        <v>1897.3</v>
      </c>
      <c r="M145" t="s">
        <v>31</v>
      </c>
    </row>
    <row r="146" spans="1:9" ht="20.25" customHeight="1">
      <c r="A146" s="15">
        <v>134</v>
      </c>
      <c r="B146" s="29" t="s">
        <v>44</v>
      </c>
      <c r="C146" s="15">
        <v>825</v>
      </c>
      <c r="D146" s="10" t="s">
        <v>14</v>
      </c>
      <c r="E146" s="8" t="s">
        <v>186</v>
      </c>
      <c r="F146" s="8" t="s">
        <v>30</v>
      </c>
      <c r="G146" s="31">
        <f>1897.3</f>
        <v>1897.3</v>
      </c>
      <c r="H146" s="31">
        <f>1897.3</f>
        <v>1897.3</v>
      </c>
      <c r="I146" s="31">
        <f>1897.3</f>
        <v>1897.3</v>
      </c>
    </row>
    <row r="147" spans="1:15" ht="74.25" customHeight="1">
      <c r="A147" s="15">
        <v>135</v>
      </c>
      <c r="B147" s="55" t="s">
        <v>193</v>
      </c>
      <c r="C147" s="15">
        <v>825</v>
      </c>
      <c r="D147" s="10" t="s">
        <v>14</v>
      </c>
      <c r="E147" s="8" t="s">
        <v>188</v>
      </c>
      <c r="F147" s="8"/>
      <c r="G147" s="31">
        <f>G148+G150</f>
        <v>641.8</v>
      </c>
      <c r="H147" s="31">
        <f>H148+H150</f>
        <v>641.8</v>
      </c>
      <c r="I147" s="31">
        <f>I148+I150</f>
        <v>641.8</v>
      </c>
      <c r="M147" t="s">
        <v>31</v>
      </c>
      <c r="N147" t="s">
        <v>31</v>
      </c>
      <c r="O147" t="s">
        <v>31</v>
      </c>
    </row>
    <row r="148" spans="1:15" ht="54" customHeight="1">
      <c r="A148" s="15">
        <v>136</v>
      </c>
      <c r="B148" s="28" t="s">
        <v>43</v>
      </c>
      <c r="C148" s="15">
        <v>825</v>
      </c>
      <c r="D148" s="10" t="s">
        <v>14</v>
      </c>
      <c r="E148" s="8" t="s">
        <v>188</v>
      </c>
      <c r="F148" s="8" t="s">
        <v>32</v>
      </c>
      <c r="G148" s="31">
        <f>G149</f>
        <v>601.8</v>
      </c>
      <c r="H148" s="31">
        <f>H149</f>
        <v>601.8</v>
      </c>
      <c r="I148" s="31">
        <f>I149</f>
        <v>601.8</v>
      </c>
      <c r="O148" t="s">
        <v>31</v>
      </c>
    </row>
    <row r="149" spans="1:15" ht="20.25" customHeight="1">
      <c r="A149" s="15">
        <v>137</v>
      </c>
      <c r="B149" s="29" t="s">
        <v>44</v>
      </c>
      <c r="C149" s="15">
        <v>825</v>
      </c>
      <c r="D149" s="10" t="s">
        <v>14</v>
      </c>
      <c r="E149" s="8" t="s">
        <v>188</v>
      </c>
      <c r="F149" s="8" t="s">
        <v>30</v>
      </c>
      <c r="G149" s="31">
        <f>601.8</f>
        <v>601.8</v>
      </c>
      <c r="H149" s="31">
        <f>601.8</f>
        <v>601.8</v>
      </c>
      <c r="I149" s="31">
        <f>601.8</f>
        <v>601.8</v>
      </c>
      <c r="N149" t="s">
        <v>31</v>
      </c>
      <c r="O149" t="s">
        <v>31</v>
      </c>
    </row>
    <row r="150" spans="1:9" ht="20.25" customHeight="1">
      <c r="A150" s="15">
        <v>138</v>
      </c>
      <c r="B150" s="28" t="s">
        <v>93</v>
      </c>
      <c r="C150" s="15">
        <v>825</v>
      </c>
      <c r="D150" s="10" t="s">
        <v>14</v>
      </c>
      <c r="E150" s="8" t="s">
        <v>188</v>
      </c>
      <c r="F150" s="8" t="s">
        <v>27</v>
      </c>
      <c r="G150" s="31">
        <f>G151</f>
        <v>40</v>
      </c>
      <c r="H150" s="31">
        <f>H151</f>
        <v>40</v>
      </c>
      <c r="I150" s="31">
        <f>I151</f>
        <v>40</v>
      </c>
    </row>
    <row r="151" spans="1:13" ht="23.25" customHeight="1">
      <c r="A151" s="15">
        <v>139</v>
      </c>
      <c r="B151" s="28" t="s">
        <v>46</v>
      </c>
      <c r="C151" s="15">
        <v>825</v>
      </c>
      <c r="D151" s="10" t="s">
        <v>14</v>
      </c>
      <c r="E151" s="8" t="s">
        <v>188</v>
      </c>
      <c r="F151" s="8" t="s">
        <v>34</v>
      </c>
      <c r="G151" s="31">
        <f>40</f>
        <v>40</v>
      </c>
      <c r="H151" s="31">
        <f>40</f>
        <v>40</v>
      </c>
      <c r="I151" s="31">
        <f>40</f>
        <v>40</v>
      </c>
      <c r="M151" t="s">
        <v>31</v>
      </c>
    </row>
    <row r="152" spans="1:13" ht="20.25" customHeight="1">
      <c r="A152" s="15">
        <v>140</v>
      </c>
      <c r="B152" s="29" t="s">
        <v>121</v>
      </c>
      <c r="C152" s="15">
        <v>825</v>
      </c>
      <c r="D152" s="10" t="s">
        <v>115</v>
      </c>
      <c r="E152" s="8"/>
      <c r="F152" s="8"/>
      <c r="G152" s="31">
        <f>G153</f>
        <v>10</v>
      </c>
      <c r="H152" s="31">
        <f>H153</f>
        <v>10</v>
      </c>
      <c r="I152" s="31">
        <f>I153</f>
        <v>10</v>
      </c>
      <c r="M152" t="s">
        <v>31</v>
      </c>
    </row>
    <row r="153" spans="1:15" ht="20.25" customHeight="1">
      <c r="A153" s="15">
        <v>141</v>
      </c>
      <c r="B153" s="29" t="s">
        <v>118</v>
      </c>
      <c r="C153" s="15">
        <v>825</v>
      </c>
      <c r="D153" s="10" t="s">
        <v>114</v>
      </c>
      <c r="E153" s="8"/>
      <c r="F153" s="8"/>
      <c r="G153" s="31">
        <f>G154</f>
        <v>10</v>
      </c>
      <c r="H153" s="31">
        <f aca="true" t="shared" si="24" ref="G153:I157">H154</f>
        <v>10</v>
      </c>
      <c r="I153" s="31">
        <f t="shared" si="24"/>
        <v>10</v>
      </c>
      <c r="M153" t="s">
        <v>31</v>
      </c>
      <c r="N153" t="s">
        <v>31</v>
      </c>
      <c r="O153" t="s">
        <v>31</v>
      </c>
    </row>
    <row r="154" spans="1:17" ht="37.5" customHeight="1">
      <c r="A154" s="15">
        <v>142</v>
      </c>
      <c r="B154" s="29" t="s">
        <v>84</v>
      </c>
      <c r="C154" s="15">
        <v>825</v>
      </c>
      <c r="D154" s="10" t="s">
        <v>114</v>
      </c>
      <c r="E154" s="8" t="s">
        <v>70</v>
      </c>
      <c r="F154" s="8"/>
      <c r="G154" s="31">
        <f>G155</f>
        <v>10</v>
      </c>
      <c r="H154" s="31">
        <f>H155</f>
        <v>10</v>
      </c>
      <c r="I154" s="31">
        <f>I155</f>
        <v>10</v>
      </c>
      <c r="M154" t="s">
        <v>31</v>
      </c>
      <c r="N154" t="s">
        <v>31</v>
      </c>
      <c r="O154" t="s">
        <v>31</v>
      </c>
      <c r="Q154" t="s">
        <v>31</v>
      </c>
    </row>
    <row r="155" spans="1:12" ht="20.25" customHeight="1">
      <c r="A155" s="15">
        <v>143</v>
      </c>
      <c r="B155" s="29" t="s">
        <v>85</v>
      </c>
      <c r="C155" s="15">
        <v>825</v>
      </c>
      <c r="D155" s="10" t="s">
        <v>114</v>
      </c>
      <c r="E155" s="8" t="s">
        <v>71</v>
      </c>
      <c r="F155" s="8"/>
      <c r="G155" s="31">
        <f t="shared" si="24"/>
        <v>10</v>
      </c>
      <c r="H155" s="31">
        <f t="shared" si="24"/>
        <v>10</v>
      </c>
      <c r="I155" s="31">
        <f t="shared" si="24"/>
        <v>10</v>
      </c>
      <c r="L155" s="9" t="s">
        <v>31</v>
      </c>
    </row>
    <row r="156" spans="1:14" ht="69.75" customHeight="1">
      <c r="A156" s="15">
        <v>144</v>
      </c>
      <c r="B156" s="55" t="s">
        <v>116</v>
      </c>
      <c r="C156" s="15">
        <v>825</v>
      </c>
      <c r="D156" s="10" t="s">
        <v>114</v>
      </c>
      <c r="E156" s="8" t="s">
        <v>162</v>
      </c>
      <c r="F156" s="8"/>
      <c r="G156" s="31">
        <f t="shared" si="24"/>
        <v>10</v>
      </c>
      <c r="H156" s="31">
        <f t="shared" si="24"/>
        <v>10</v>
      </c>
      <c r="I156" s="31">
        <f t="shared" si="24"/>
        <v>10</v>
      </c>
      <c r="M156" t="s">
        <v>31</v>
      </c>
      <c r="N156" t="s">
        <v>31</v>
      </c>
    </row>
    <row r="157" spans="1:15" ht="20.25" customHeight="1">
      <c r="A157" s="15">
        <v>145</v>
      </c>
      <c r="B157" s="28" t="s">
        <v>93</v>
      </c>
      <c r="C157" s="15">
        <v>825</v>
      </c>
      <c r="D157" s="10" t="s">
        <v>114</v>
      </c>
      <c r="E157" s="8" t="s">
        <v>162</v>
      </c>
      <c r="F157" s="8" t="s">
        <v>27</v>
      </c>
      <c r="G157" s="31">
        <f t="shared" si="24"/>
        <v>10</v>
      </c>
      <c r="H157" s="31">
        <f t="shared" si="24"/>
        <v>10</v>
      </c>
      <c r="I157" s="31">
        <f t="shared" si="24"/>
        <v>10</v>
      </c>
      <c r="N157" t="s">
        <v>31</v>
      </c>
      <c r="O157" t="s">
        <v>31</v>
      </c>
    </row>
    <row r="158" spans="1:14" ht="20.25" customHeight="1">
      <c r="A158" s="15">
        <v>146</v>
      </c>
      <c r="B158" s="28" t="s">
        <v>46</v>
      </c>
      <c r="C158" s="15">
        <v>825</v>
      </c>
      <c r="D158" s="10" t="s">
        <v>114</v>
      </c>
      <c r="E158" s="8" t="s">
        <v>162</v>
      </c>
      <c r="F158" s="8" t="s">
        <v>34</v>
      </c>
      <c r="G158" s="31">
        <f>10</f>
        <v>10</v>
      </c>
      <c r="H158" s="31">
        <f>10</f>
        <v>10</v>
      </c>
      <c r="I158" s="31">
        <f>10</f>
        <v>10</v>
      </c>
      <c r="N158" t="s">
        <v>31</v>
      </c>
    </row>
    <row r="159" spans="1:9" ht="25.5" customHeight="1">
      <c r="A159" s="15">
        <v>147</v>
      </c>
      <c r="B159" s="28" t="s">
        <v>206</v>
      </c>
      <c r="C159" s="15">
        <v>825</v>
      </c>
      <c r="D159" s="10" t="s">
        <v>201</v>
      </c>
      <c r="E159" s="8"/>
      <c r="F159" s="8"/>
      <c r="G159" s="31">
        <f aca="true" t="shared" si="25" ref="G159:I164">G160</f>
        <v>23</v>
      </c>
      <c r="H159" s="31">
        <f t="shared" si="25"/>
        <v>0</v>
      </c>
      <c r="I159" s="31">
        <f t="shared" si="25"/>
        <v>0</v>
      </c>
    </row>
    <row r="160" spans="1:9" ht="20.25" customHeight="1">
      <c r="A160" s="15">
        <v>148</v>
      </c>
      <c r="B160" s="28" t="s">
        <v>207</v>
      </c>
      <c r="C160" s="15">
        <v>825</v>
      </c>
      <c r="D160" s="10" t="s">
        <v>202</v>
      </c>
      <c r="E160" s="8"/>
      <c r="F160" s="8"/>
      <c r="G160" s="31">
        <f t="shared" si="25"/>
        <v>23</v>
      </c>
      <c r="H160" s="31">
        <f t="shared" si="25"/>
        <v>0</v>
      </c>
      <c r="I160" s="31">
        <f t="shared" si="25"/>
        <v>0</v>
      </c>
    </row>
    <row r="161" spans="1:9" ht="20.25" customHeight="1">
      <c r="A161" s="15">
        <v>149</v>
      </c>
      <c r="B161" s="28" t="s">
        <v>80</v>
      </c>
      <c r="C161" s="15">
        <v>825</v>
      </c>
      <c r="D161" s="10" t="s">
        <v>202</v>
      </c>
      <c r="E161" s="8" t="s">
        <v>55</v>
      </c>
      <c r="F161" s="8"/>
      <c r="G161" s="31">
        <f t="shared" si="25"/>
        <v>23</v>
      </c>
      <c r="H161" s="31">
        <f t="shared" si="25"/>
        <v>0</v>
      </c>
      <c r="I161" s="31">
        <f t="shared" si="25"/>
        <v>0</v>
      </c>
    </row>
    <row r="162" spans="1:9" ht="20.25" customHeight="1">
      <c r="A162" s="15">
        <v>150</v>
      </c>
      <c r="B162" s="28" t="s">
        <v>41</v>
      </c>
      <c r="C162" s="15">
        <v>825</v>
      </c>
      <c r="D162" s="10" t="s">
        <v>202</v>
      </c>
      <c r="E162" s="8" t="s">
        <v>56</v>
      </c>
      <c r="F162" s="8"/>
      <c r="G162" s="31">
        <f t="shared" si="25"/>
        <v>23</v>
      </c>
      <c r="H162" s="31">
        <f t="shared" si="25"/>
        <v>0</v>
      </c>
      <c r="I162" s="31">
        <f t="shared" si="25"/>
        <v>0</v>
      </c>
    </row>
    <row r="163" spans="1:9" ht="31.5" customHeight="1">
      <c r="A163" s="15">
        <v>151</v>
      </c>
      <c r="B163" s="28" t="s">
        <v>210</v>
      </c>
      <c r="C163" s="15">
        <v>825</v>
      </c>
      <c r="D163" s="10" t="s">
        <v>202</v>
      </c>
      <c r="E163" s="8" t="s">
        <v>203</v>
      </c>
      <c r="F163" s="8"/>
      <c r="G163" s="31">
        <f t="shared" si="25"/>
        <v>23</v>
      </c>
      <c r="H163" s="31">
        <f t="shared" si="25"/>
        <v>0</v>
      </c>
      <c r="I163" s="31">
        <f t="shared" si="25"/>
        <v>0</v>
      </c>
    </row>
    <row r="164" spans="1:9" ht="20.25" customHeight="1">
      <c r="A164" s="15">
        <v>152</v>
      </c>
      <c r="B164" s="28" t="s">
        <v>208</v>
      </c>
      <c r="C164" s="15">
        <v>825</v>
      </c>
      <c r="D164" s="10" t="s">
        <v>202</v>
      </c>
      <c r="E164" s="8" t="s">
        <v>203</v>
      </c>
      <c r="F164" s="8" t="s">
        <v>204</v>
      </c>
      <c r="G164" s="31">
        <f t="shared" si="25"/>
        <v>23</v>
      </c>
      <c r="H164" s="31">
        <f t="shared" si="25"/>
        <v>0</v>
      </c>
      <c r="I164" s="31">
        <f t="shared" si="25"/>
        <v>0</v>
      </c>
    </row>
    <row r="165" spans="1:9" ht="20.25" customHeight="1">
      <c r="A165" s="15">
        <v>153</v>
      </c>
      <c r="B165" s="28" t="s">
        <v>209</v>
      </c>
      <c r="C165" s="15">
        <v>825</v>
      </c>
      <c r="D165" s="10" t="s">
        <v>202</v>
      </c>
      <c r="E165" s="8" t="s">
        <v>203</v>
      </c>
      <c r="F165" s="8" t="s">
        <v>205</v>
      </c>
      <c r="G165" s="31">
        <f>23</f>
        <v>23</v>
      </c>
      <c r="H165" s="31">
        <v>0</v>
      </c>
      <c r="I165" s="31">
        <v>0</v>
      </c>
    </row>
    <row r="166" spans="1:9" ht="19.5" customHeight="1">
      <c r="A166" s="15">
        <v>154</v>
      </c>
      <c r="B166" s="28" t="s">
        <v>105</v>
      </c>
      <c r="C166" s="15"/>
      <c r="D166" s="10"/>
      <c r="E166" s="8"/>
      <c r="F166" s="8"/>
      <c r="G166" s="31">
        <v>0</v>
      </c>
      <c r="H166" s="31">
        <f>204</f>
        <v>204</v>
      </c>
      <c r="I166" s="31">
        <f>408.2</f>
        <v>408.2</v>
      </c>
    </row>
    <row r="167" spans="1:13" ht="15.75">
      <c r="A167" s="50" t="s">
        <v>119</v>
      </c>
      <c r="B167" s="51"/>
      <c r="C167" s="15"/>
      <c r="D167" s="37"/>
      <c r="E167" s="37"/>
      <c r="F167" s="37"/>
      <c r="G167" s="38">
        <f>G14+G70+G79+G103+G113+G152+G166+G159</f>
        <v>8932.9</v>
      </c>
      <c r="H167" s="38">
        <f>H14+H70+H79+H103+H113+H152+H166+H159</f>
        <v>8459.099999999999</v>
      </c>
      <c r="I167" s="38">
        <f>I14+I70+I79+I103+I113+I152+I166+I159</f>
        <v>8378.7</v>
      </c>
      <c r="J167" s="19"/>
      <c r="M167" t="s">
        <v>31</v>
      </c>
    </row>
    <row r="168" spans="1:10" ht="15.75">
      <c r="A168" s="5"/>
      <c r="B168" s="1"/>
      <c r="C168" s="1"/>
      <c r="D168" s="1"/>
      <c r="E168" s="1"/>
      <c r="F168" s="1"/>
      <c r="G168" s="3"/>
      <c r="H168" s="3"/>
      <c r="I168" s="2"/>
      <c r="J168" s="20"/>
    </row>
    <row r="169" spans="1:10" ht="15.75">
      <c r="A169" s="5"/>
      <c r="B169" s="1"/>
      <c r="C169" s="1"/>
      <c r="G169" s="2"/>
      <c r="H169" s="2"/>
      <c r="I169" s="2"/>
      <c r="J169" s="20"/>
    </row>
    <row r="170" spans="1:10" ht="15.75">
      <c r="A170" s="5"/>
      <c r="G170" s="4"/>
      <c r="H170" s="2"/>
      <c r="I170" s="2"/>
      <c r="J170" s="20"/>
    </row>
    <row r="171" spans="1:10" ht="15.75">
      <c r="A171" s="5"/>
      <c r="G171" s="2"/>
      <c r="H171" s="2"/>
      <c r="I171" s="2"/>
      <c r="J171" s="20"/>
    </row>
    <row r="172" spans="1:2" ht="15.75">
      <c r="A172" s="5"/>
      <c r="B172" t="s">
        <v>31</v>
      </c>
    </row>
    <row r="173" spans="1:13" ht="15.75">
      <c r="A173" s="5"/>
      <c r="M173" t="s">
        <v>31</v>
      </c>
    </row>
    <row r="174" ht="15.75">
      <c r="A174" s="5"/>
    </row>
    <row r="175" ht="15.75">
      <c r="A175" s="5"/>
    </row>
    <row r="176" ht="15.75">
      <c r="A176" s="5"/>
    </row>
    <row r="177" spans="1:4" ht="15.75">
      <c r="A177" s="5"/>
      <c r="D177" t="s">
        <v>31</v>
      </c>
    </row>
    <row r="178" spans="1:5" ht="15.75">
      <c r="A178" s="5"/>
      <c r="E178" t="s">
        <v>31</v>
      </c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spans="1:7" ht="15.75">
      <c r="A183" s="5"/>
      <c r="G183" t="s">
        <v>31</v>
      </c>
    </row>
    <row r="184" ht="15.75">
      <c r="A184" s="5"/>
    </row>
    <row r="185" ht="15.75">
      <c r="A185" s="5"/>
    </row>
    <row r="186" ht="15.75">
      <c r="A186" s="5"/>
    </row>
  </sheetData>
  <sheetProtection/>
  <autoFilter ref="A11:I167"/>
  <mergeCells count="8">
    <mergeCell ref="A167:B167"/>
    <mergeCell ref="B8:H9"/>
    <mergeCell ref="F1:I1"/>
    <mergeCell ref="A3:I3"/>
    <mergeCell ref="F2:I2"/>
    <mergeCell ref="F5:I5"/>
    <mergeCell ref="F6:I6"/>
    <mergeCell ref="A7:I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79">
      <selection activeCell="M22" sqref="M2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3" t="s">
        <v>128</v>
      </c>
      <c r="G1" s="53"/>
      <c r="H1" s="53"/>
      <c r="I1" s="53"/>
    </row>
    <row r="2" spans="1:17" ht="12.75">
      <c r="A2" s="33"/>
      <c r="B2" s="33"/>
      <c r="C2" s="33"/>
      <c r="D2" s="33"/>
      <c r="E2" s="33"/>
      <c r="F2" s="54" t="s">
        <v>106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2" t="s">
        <v>140</v>
      </c>
      <c r="C5" s="52"/>
      <c r="D5" s="52"/>
      <c r="E5" s="52"/>
      <c r="F5" s="52"/>
      <c r="G5" s="52"/>
      <c r="H5" s="52"/>
      <c r="I5" s="12"/>
    </row>
    <row r="6" spans="1:9" ht="15.75" customHeight="1">
      <c r="A6" s="12"/>
      <c r="B6" s="52"/>
      <c r="C6" s="52"/>
      <c r="D6" s="52"/>
      <c r="E6" s="52"/>
      <c r="F6" s="52"/>
      <c r="G6" s="52"/>
      <c r="H6" s="52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108</v>
      </c>
      <c r="H8" s="35" t="s">
        <v>136</v>
      </c>
      <c r="I8" s="35" t="s">
        <v>139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G11+G65+G74+G101+G115+G150</f>
        <v>6478.26</v>
      </c>
      <c r="H10" s="31">
        <f>H11+H65+H74+H101+H115+H150</f>
        <v>6333.823</v>
      </c>
      <c r="I10" s="31">
        <f>I11+I65+I74+I101+I115+I150</f>
        <v>6138.173000000001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G12+G18+G48+G54+G42</f>
        <v>2719.05446</v>
      </c>
      <c r="H11" s="31">
        <f>H12+H18+H48+H54+H42</f>
        <v>2669.24746</v>
      </c>
      <c r="I11" s="31">
        <f>I12+I18+I48+I54+I42</f>
        <v>2519.49746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760.55132</v>
      </c>
      <c r="H12" s="31">
        <f>H13</f>
        <v>760.55132</v>
      </c>
      <c r="I12" s="31">
        <f>I13</f>
        <v>760.55132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760.55132</v>
      </c>
      <c r="H13" s="31">
        <f>H15</f>
        <v>760.55132</v>
      </c>
      <c r="I13" s="31">
        <f>I15</f>
        <v>760.55132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760.55132</v>
      </c>
      <c r="H14" s="31">
        <f t="shared" si="0"/>
        <v>760.55132</v>
      </c>
      <c r="I14" s="31">
        <f t="shared" si="0"/>
        <v>760.55132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760.55132</v>
      </c>
      <c r="H15" s="31">
        <f t="shared" si="0"/>
        <v>760.55132</v>
      </c>
      <c r="I15" s="31">
        <f t="shared" si="0"/>
        <v>760.55132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760.55132</v>
      </c>
      <c r="H16" s="31">
        <f>H17</f>
        <v>760.55132</v>
      </c>
      <c r="I16" s="31">
        <f>I17</f>
        <v>760.55132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760.55132</f>
        <v>760.55132</v>
      </c>
      <c r="H17" s="31">
        <f>760.55132</f>
        <v>760.55132</v>
      </c>
      <c r="I17" s="31">
        <f>760.55132</f>
        <v>760.55132</v>
      </c>
    </row>
    <row r="18" spans="1:15" ht="48.75" customHeight="1">
      <c r="A18" s="15">
        <v>9</v>
      </c>
      <c r="B18" s="28" t="s">
        <v>49</v>
      </c>
      <c r="C18" s="15">
        <v>825</v>
      </c>
      <c r="D18" s="8" t="s">
        <v>1</v>
      </c>
      <c r="E18" s="8"/>
      <c r="F18" s="8"/>
      <c r="G18" s="38">
        <f>G19+G31</f>
        <v>1836.4031400000001</v>
      </c>
      <c r="H18" s="31">
        <f>H19+H31</f>
        <v>1786.5961399999999</v>
      </c>
      <c r="I18" s="31">
        <f>I19+I31</f>
        <v>1636.8461399999999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1822.6031400000002</v>
      </c>
      <c r="H19" s="31">
        <f>H20</f>
        <v>1772.79614</v>
      </c>
      <c r="I19" s="31">
        <f>I20</f>
        <v>1623.04614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1822.6031400000002</v>
      </c>
      <c r="H20" s="31">
        <f>H21+H28</f>
        <v>1772.79614</v>
      </c>
      <c r="I20" s="31">
        <f>I21+I28</f>
        <v>1623.04614</v>
      </c>
    </row>
    <row r="21" spans="1:9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1605.29564</v>
      </c>
      <c r="H21" s="31">
        <f>H22+H24+H26</f>
        <v>1555.48864</v>
      </c>
      <c r="I21" s="31">
        <f>I22+I24+I26</f>
        <v>1405.73864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790.59414</v>
      </c>
      <c r="H22" s="31">
        <f>H23</f>
        <v>790.59414</v>
      </c>
      <c r="I22" s="31">
        <f>I23</f>
        <v>790.59414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790.59414</f>
        <v>790.59414</v>
      </c>
      <c r="H23" s="31">
        <f>790.59414</f>
        <v>790.59414</v>
      </c>
      <c r="I23" s="31">
        <f>790.59414</f>
        <v>790.59414</v>
      </c>
    </row>
    <row r="24" spans="1:15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807.7015</v>
      </c>
      <c r="H24" s="31">
        <f>H25</f>
        <v>757.8945</v>
      </c>
      <c r="I24" s="31">
        <f>I25</f>
        <v>608.1445</v>
      </c>
      <c r="O24" t="s">
        <v>31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807.7015</f>
        <v>807.7015</v>
      </c>
      <c r="H25" s="31">
        <f>807.7015+(-59.807)+10</f>
        <v>757.8945</v>
      </c>
      <c r="I25" s="31">
        <f>807.7015+(-209.557)+10</f>
        <v>608.1445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7</v>
      </c>
      <c r="H26" s="44">
        <f>H27</f>
        <v>7</v>
      </c>
      <c r="I26" s="44">
        <f>I27</f>
        <v>7</v>
      </c>
    </row>
    <row r="27" spans="1:9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7</f>
        <v>7</v>
      </c>
      <c r="H27" s="38">
        <f>7</f>
        <v>7</v>
      </c>
      <c r="I27" s="38">
        <f>7</f>
        <v>7</v>
      </c>
    </row>
    <row r="28" spans="1:15" ht="58.5" customHeight="1">
      <c r="A28" s="15">
        <v>22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31">
        <f aca="true" t="shared" si="1" ref="G28:I29">G29</f>
        <v>217.3075</v>
      </c>
      <c r="H28" s="31">
        <f t="shared" si="1"/>
        <v>217.3075</v>
      </c>
      <c r="I28" s="31">
        <f t="shared" si="1"/>
        <v>217.3075</v>
      </c>
      <c r="O28" t="s">
        <v>31</v>
      </c>
    </row>
    <row r="29" spans="1:14" ht="55.5" customHeight="1">
      <c r="A29" s="15">
        <v>23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217.3075</v>
      </c>
      <c r="H29" s="31">
        <f t="shared" si="1"/>
        <v>217.3075</v>
      </c>
      <c r="I29" s="31">
        <f t="shared" si="1"/>
        <v>217.3075</v>
      </c>
      <c r="N29" t="s">
        <v>31</v>
      </c>
    </row>
    <row r="30" spans="1:9" ht="20.25" customHeight="1">
      <c r="A30" s="15">
        <v>24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174.81022+42.49728</f>
        <v>217.3075</v>
      </c>
      <c r="H30" s="31">
        <f>174.81022+42.49728</f>
        <v>217.3075</v>
      </c>
      <c r="I30" s="31">
        <f>174.81022+42.49728</f>
        <v>217.3075</v>
      </c>
    </row>
    <row r="31" spans="1:15" ht="20.25" customHeight="1">
      <c r="A31" s="15">
        <v>25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13.8</v>
      </c>
      <c r="H31" s="31">
        <f>H32</f>
        <v>13.8</v>
      </c>
      <c r="I31" s="31">
        <f>I32</f>
        <v>13.8</v>
      </c>
      <c r="O31" t="s">
        <v>31</v>
      </c>
    </row>
    <row r="32" spans="1:9" ht="34.5" customHeight="1">
      <c r="A32" s="15">
        <v>26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13.8</v>
      </c>
      <c r="H32" s="31">
        <f>H33+H36+H39</f>
        <v>13.8</v>
      </c>
      <c r="I32" s="31">
        <f>I33+I36+I39</f>
        <v>13.8</v>
      </c>
    </row>
    <row r="33" spans="1:9" ht="38.25" customHeight="1">
      <c r="A33" s="15">
        <v>27</v>
      </c>
      <c r="B33" s="28" t="s">
        <v>131</v>
      </c>
      <c r="C33" s="15">
        <v>825</v>
      </c>
      <c r="D33" s="8" t="s">
        <v>1</v>
      </c>
      <c r="E33" s="8" t="s">
        <v>99</v>
      </c>
      <c r="F33" s="8"/>
      <c r="G33" s="31">
        <f aca="true" t="shared" si="2" ref="G33:I37">G34</f>
        <v>5</v>
      </c>
      <c r="H33" s="31">
        <f t="shared" si="2"/>
        <v>5</v>
      </c>
      <c r="I33" s="31">
        <f t="shared" si="2"/>
        <v>5</v>
      </c>
    </row>
    <row r="34" spans="1:14" ht="20.25" customHeight="1">
      <c r="A34" s="15">
        <v>28</v>
      </c>
      <c r="B34" s="28" t="s">
        <v>26</v>
      </c>
      <c r="C34" s="15">
        <v>825</v>
      </c>
      <c r="D34" s="8" t="s">
        <v>1</v>
      </c>
      <c r="E34" s="8" t="s">
        <v>99</v>
      </c>
      <c r="F34" s="8" t="s">
        <v>7</v>
      </c>
      <c r="G34" s="31">
        <f t="shared" si="2"/>
        <v>5</v>
      </c>
      <c r="H34" s="31">
        <f t="shared" si="2"/>
        <v>5</v>
      </c>
      <c r="I34" s="31">
        <f t="shared" si="2"/>
        <v>5</v>
      </c>
      <c r="N34" t="s">
        <v>31</v>
      </c>
    </row>
    <row r="35" spans="1:16" ht="20.25" customHeight="1">
      <c r="A35" s="15">
        <v>29</v>
      </c>
      <c r="B35" s="28" t="s">
        <v>36</v>
      </c>
      <c r="C35" s="15">
        <v>825</v>
      </c>
      <c r="D35" s="8" t="s">
        <v>1</v>
      </c>
      <c r="E35" s="8" t="s">
        <v>99</v>
      </c>
      <c r="F35" s="8" t="s">
        <v>37</v>
      </c>
      <c r="G35" s="31">
        <f>5</f>
        <v>5</v>
      </c>
      <c r="H35" s="31">
        <f>5</f>
        <v>5</v>
      </c>
      <c r="I35" s="31">
        <f>5</f>
        <v>5</v>
      </c>
      <c r="P35" t="s">
        <v>31</v>
      </c>
    </row>
    <row r="36" spans="1:9" ht="54" customHeight="1">
      <c r="A36" s="15">
        <v>30</v>
      </c>
      <c r="B36" s="28" t="s">
        <v>132</v>
      </c>
      <c r="C36" s="15">
        <v>825</v>
      </c>
      <c r="D36" s="8" t="s">
        <v>1</v>
      </c>
      <c r="E36" s="8" t="s">
        <v>62</v>
      </c>
      <c r="F36" s="8"/>
      <c r="G36" s="31">
        <f t="shared" si="2"/>
        <v>5.1</v>
      </c>
      <c r="H36" s="31">
        <f t="shared" si="2"/>
        <v>5.1</v>
      </c>
      <c r="I36" s="31">
        <f t="shared" si="2"/>
        <v>5.1</v>
      </c>
    </row>
    <row r="37" spans="1:9" ht="26.25" customHeight="1">
      <c r="A37" s="15">
        <v>31</v>
      </c>
      <c r="B37" s="28" t="s">
        <v>26</v>
      </c>
      <c r="C37" s="15">
        <v>825</v>
      </c>
      <c r="D37" s="8" t="s">
        <v>1</v>
      </c>
      <c r="E37" s="8" t="s">
        <v>62</v>
      </c>
      <c r="F37" s="8" t="s">
        <v>7</v>
      </c>
      <c r="G37" s="31">
        <f t="shared" si="2"/>
        <v>5.1</v>
      </c>
      <c r="H37" s="31">
        <f t="shared" si="2"/>
        <v>5.1</v>
      </c>
      <c r="I37" s="31">
        <f t="shared" si="2"/>
        <v>5.1</v>
      </c>
    </row>
    <row r="38" spans="1:9" ht="19.5" customHeight="1">
      <c r="A38" s="15">
        <v>32</v>
      </c>
      <c r="B38" s="28" t="s">
        <v>94</v>
      </c>
      <c r="C38" s="15">
        <v>825</v>
      </c>
      <c r="D38" s="8" t="s">
        <v>1</v>
      </c>
      <c r="E38" s="8" t="s">
        <v>62</v>
      </c>
      <c r="F38" s="8" t="s">
        <v>37</v>
      </c>
      <c r="G38" s="31">
        <f>5.1</f>
        <v>5.1</v>
      </c>
      <c r="H38" s="31">
        <f>5.1</f>
        <v>5.1</v>
      </c>
      <c r="I38" s="31">
        <f>5.1</f>
        <v>5.1</v>
      </c>
    </row>
    <row r="39" spans="1:13" ht="56.25" customHeight="1">
      <c r="A39" s="15">
        <v>33</v>
      </c>
      <c r="B39" s="28" t="s">
        <v>133</v>
      </c>
      <c r="C39" s="15">
        <v>825</v>
      </c>
      <c r="D39" s="8" t="s">
        <v>1</v>
      </c>
      <c r="E39" s="8" t="s">
        <v>77</v>
      </c>
      <c r="F39" s="8"/>
      <c r="G39" s="31">
        <f aca="true" t="shared" si="3" ref="G39:I40">G40</f>
        <v>3.7</v>
      </c>
      <c r="H39" s="31">
        <f t="shared" si="3"/>
        <v>3.7</v>
      </c>
      <c r="I39" s="31">
        <f t="shared" si="3"/>
        <v>3.7</v>
      </c>
      <c r="M39" t="s">
        <v>31</v>
      </c>
    </row>
    <row r="40" spans="1:15" ht="19.5" customHeight="1">
      <c r="A40" s="15">
        <v>34</v>
      </c>
      <c r="B40" s="28" t="s">
        <v>26</v>
      </c>
      <c r="C40" s="15">
        <v>825</v>
      </c>
      <c r="D40" s="8" t="s">
        <v>1</v>
      </c>
      <c r="E40" s="8" t="s">
        <v>77</v>
      </c>
      <c r="F40" s="8" t="s">
        <v>7</v>
      </c>
      <c r="G40" s="31">
        <f t="shared" si="3"/>
        <v>3.7</v>
      </c>
      <c r="H40" s="31">
        <f t="shared" si="3"/>
        <v>3.7</v>
      </c>
      <c r="I40" s="31">
        <f t="shared" si="3"/>
        <v>3.7</v>
      </c>
      <c r="O40" t="s">
        <v>31</v>
      </c>
    </row>
    <row r="41" spans="1:9" ht="19.5" customHeight="1">
      <c r="A41" s="15">
        <v>35</v>
      </c>
      <c r="B41" s="28" t="s">
        <v>94</v>
      </c>
      <c r="C41" s="15">
        <v>825</v>
      </c>
      <c r="D41" s="8" t="s">
        <v>1</v>
      </c>
      <c r="E41" s="8" t="s">
        <v>77</v>
      </c>
      <c r="F41" s="8" t="s">
        <v>37</v>
      </c>
      <c r="G41" s="31">
        <f>3.7</f>
        <v>3.7</v>
      </c>
      <c r="H41" s="31">
        <f>3.7</f>
        <v>3.7</v>
      </c>
      <c r="I41" s="31">
        <f>3.7</f>
        <v>3.7</v>
      </c>
    </row>
    <row r="42" spans="1:15" ht="36.75" customHeight="1">
      <c r="A42" s="15">
        <v>36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14.9</v>
      </c>
      <c r="H42" s="31">
        <f t="shared" si="4"/>
        <v>14.9</v>
      </c>
      <c r="I42" s="31">
        <f t="shared" si="4"/>
        <v>14.9</v>
      </c>
      <c r="N42" t="s">
        <v>31</v>
      </c>
      <c r="O42" t="s">
        <v>31</v>
      </c>
    </row>
    <row r="43" spans="1:14" ht="19.5" customHeight="1">
      <c r="A43" s="15">
        <v>37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14.9</v>
      </c>
      <c r="H43" s="31">
        <f t="shared" si="4"/>
        <v>14.9</v>
      </c>
      <c r="I43" s="31">
        <f t="shared" si="4"/>
        <v>14.9</v>
      </c>
      <c r="N43" t="s">
        <v>31</v>
      </c>
    </row>
    <row r="44" spans="1:9" ht="35.25" customHeight="1">
      <c r="A44" s="15">
        <v>38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14.9</v>
      </c>
      <c r="H44" s="31">
        <f t="shared" si="4"/>
        <v>14.9</v>
      </c>
      <c r="I44" s="31">
        <f t="shared" si="4"/>
        <v>14.9</v>
      </c>
    </row>
    <row r="45" spans="1:14" ht="51" customHeight="1">
      <c r="A45" s="15">
        <v>39</v>
      </c>
      <c r="B45" s="28" t="s">
        <v>134</v>
      </c>
      <c r="C45" s="15">
        <v>825</v>
      </c>
      <c r="D45" s="8" t="s">
        <v>54</v>
      </c>
      <c r="E45" s="8" t="s">
        <v>78</v>
      </c>
      <c r="F45" s="8"/>
      <c r="G45" s="31">
        <f t="shared" si="4"/>
        <v>14.9</v>
      </c>
      <c r="H45" s="31">
        <f t="shared" si="4"/>
        <v>14.9</v>
      </c>
      <c r="I45" s="31">
        <f t="shared" si="4"/>
        <v>14.9</v>
      </c>
      <c r="N45" t="s">
        <v>31</v>
      </c>
    </row>
    <row r="46" spans="1:14" ht="19.5" customHeight="1">
      <c r="A46" s="15">
        <v>40</v>
      </c>
      <c r="B46" s="28" t="s">
        <v>26</v>
      </c>
      <c r="C46" s="15">
        <v>825</v>
      </c>
      <c r="D46" s="8" t="s">
        <v>54</v>
      </c>
      <c r="E46" s="8" t="s">
        <v>78</v>
      </c>
      <c r="F46" s="8" t="s">
        <v>7</v>
      </c>
      <c r="G46" s="31">
        <f t="shared" si="4"/>
        <v>14.9</v>
      </c>
      <c r="H46" s="31">
        <f t="shared" si="4"/>
        <v>14.9</v>
      </c>
      <c r="I46" s="31">
        <f t="shared" si="4"/>
        <v>14.9</v>
      </c>
      <c r="N46" t="s">
        <v>31</v>
      </c>
    </row>
    <row r="47" spans="1:9" ht="19.5" customHeight="1">
      <c r="A47" s="15">
        <v>41</v>
      </c>
      <c r="B47" s="28" t="s">
        <v>36</v>
      </c>
      <c r="C47" s="15">
        <v>825</v>
      </c>
      <c r="D47" s="8" t="s">
        <v>54</v>
      </c>
      <c r="E47" s="8" t="s">
        <v>78</v>
      </c>
      <c r="F47" s="8" t="s">
        <v>37</v>
      </c>
      <c r="G47" s="31">
        <f>14.9</f>
        <v>14.9</v>
      </c>
      <c r="H47" s="31">
        <f>14.9</f>
        <v>14.9</v>
      </c>
      <c r="I47" s="31">
        <f>14.9</f>
        <v>14.9</v>
      </c>
    </row>
    <row r="48" spans="1:9" ht="20.25" customHeight="1">
      <c r="A48" s="15">
        <v>42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43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44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45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46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47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48</v>
      </c>
      <c r="B54" s="28" t="s">
        <v>19</v>
      </c>
      <c r="C54" s="15">
        <v>825</v>
      </c>
      <c r="D54" s="8" t="s">
        <v>18</v>
      </c>
      <c r="E54" s="8"/>
      <c r="F54" s="8"/>
      <c r="G54" s="31">
        <f>G55+G60</f>
        <v>102.2</v>
      </c>
      <c r="H54" s="31">
        <f>H55+H60</f>
        <v>102.2</v>
      </c>
      <c r="I54" s="31">
        <f>I55+I60</f>
        <v>102.2</v>
      </c>
      <c r="J54" s="17"/>
      <c r="K54" s="17"/>
      <c r="L54" s="17"/>
    </row>
    <row r="55" spans="1:12" s="6" customFormat="1" ht="21" customHeight="1">
      <c r="A55" s="15">
        <v>49</v>
      </c>
      <c r="B55" s="28" t="s">
        <v>35</v>
      </c>
      <c r="C55" s="15">
        <v>825</v>
      </c>
      <c r="D55" s="8" t="s">
        <v>18</v>
      </c>
      <c r="E55" s="8" t="s">
        <v>59</v>
      </c>
      <c r="F55" s="8"/>
      <c r="G55" s="31">
        <f aca="true" t="shared" si="6" ref="G55:I57">G56</f>
        <v>101.4</v>
      </c>
      <c r="H55" s="31">
        <f t="shared" si="6"/>
        <v>101.4</v>
      </c>
      <c r="I55" s="31">
        <f t="shared" si="6"/>
        <v>101.4</v>
      </c>
      <c r="J55" s="17"/>
      <c r="K55" s="17"/>
      <c r="L55" s="17"/>
    </row>
    <row r="56" spans="1:12" s="6" customFormat="1" ht="40.5" customHeight="1">
      <c r="A56" s="15">
        <v>50</v>
      </c>
      <c r="B56" s="28" t="s">
        <v>130</v>
      </c>
      <c r="C56" s="15">
        <v>825</v>
      </c>
      <c r="D56" s="8" t="s">
        <v>18</v>
      </c>
      <c r="E56" s="8" t="s">
        <v>60</v>
      </c>
      <c r="F56" s="8"/>
      <c r="G56" s="31">
        <f t="shared" si="6"/>
        <v>101.4</v>
      </c>
      <c r="H56" s="31">
        <f t="shared" si="6"/>
        <v>101.4</v>
      </c>
      <c r="I56" s="31">
        <f t="shared" si="6"/>
        <v>101.4</v>
      </c>
      <c r="J56" s="17"/>
      <c r="K56" s="17"/>
      <c r="L56" s="17"/>
    </row>
    <row r="57" spans="1:12" s="6" customFormat="1" ht="46.5" customHeight="1">
      <c r="A57" s="15">
        <v>51</v>
      </c>
      <c r="B57" s="28" t="s">
        <v>135</v>
      </c>
      <c r="C57" s="15">
        <v>825</v>
      </c>
      <c r="D57" s="8" t="s">
        <v>18</v>
      </c>
      <c r="E57" s="8" t="s">
        <v>100</v>
      </c>
      <c r="F57" s="8"/>
      <c r="G57" s="31">
        <f t="shared" si="6"/>
        <v>101.4</v>
      </c>
      <c r="H57" s="31">
        <f t="shared" si="6"/>
        <v>101.4</v>
      </c>
      <c r="I57" s="31">
        <f t="shared" si="6"/>
        <v>101.4</v>
      </c>
      <c r="J57" s="17"/>
      <c r="K57" s="17"/>
      <c r="L57" s="17"/>
    </row>
    <row r="58" spans="1:12" s="6" customFormat="1" ht="21" customHeight="1">
      <c r="A58" s="15">
        <v>52</v>
      </c>
      <c r="B58" s="28" t="s">
        <v>26</v>
      </c>
      <c r="C58" s="15">
        <v>825</v>
      </c>
      <c r="D58" s="8" t="s">
        <v>18</v>
      </c>
      <c r="E58" s="8" t="s">
        <v>100</v>
      </c>
      <c r="F58" s="8" t="s">
        <v>7</v>
      </c>
      <c r="G58" s="31">
        <f>G59</f>
        <v>101.4</v>
      </c>
      <c r="H58" s="31">
        <f>H59</f>
        <v>101.4</v>
      </c>
      <c r="I58" s="31">
        <f>I59</f>
        <v>101.4</v>
      </c>
      <c r="J58" s="17"/>
      <c r="K58" s="17"/>
      <c r="L58" s="17"/>
    </row>
    <row r="59" spans="1:12" s="6" customFormat="1" ht="21" customHeight="1">
      <c r="A59" s="15">
        <v>53</v>
      </c>
      <c r="B59" s="28" t="s">
        <v>36</v>
      </c>
      <c r="C59" s="15">
        <v>825</v>
      </c>
      <c r="D59" s="8" t="s">
        <v>18</v>
      </c>
      <c r="E59" s="8" t="s">
        <v>100</v>
      </c>
      <c r="F59" s="8" t="s">
        <v>37</v>
      </c>
      <c r="G59" s="31">
        <f>101.4</f>
        <v>101.4</v>
      </c>
      <c r="H59" s="31">
        <f>101.4</f>
        <v>101.4</v>
      </c>
      <c r="I59" s="31">
        <f>101.4</f>
        <v>101.4</v>
      </c>
      <c r="J59" s="17"/>
      <c r="K59" s="17"/>
      <c r="L59" s="17"/>
    </row>
    <row r="60" spans="1:12" s="6" customFormat="1" ht="21" customHeight="1">
      <c r="A60" s="15">
        <v>54</v>
      </c>
      <c r="B60" s="28" t="s">
        <v>80</v>
      </c>
      <c r="C60" s="15">
        <v>825</v>
      </c>
      <c r="D60" s="8" t="s">
        <v>18</v>
      </c>
      <c r="E60" s="8" t="s">
        <v>55</v>
      </c>
      <c r="F60" s="8"/>
      <c r="G60" s="31">
        <f aca="true" t="shared" si="7" ref="G60:I62">G61</f>
        <v>0.8</v>
      </c>
      <c r="H60" s="31">
        <f t="shared" si="7"/>
        <v>0.8</v>
      </c>
      <c r="I60" s="31">
        <f t="shared" si="7"/>
        <v>0.8</v>
      </c>
      <c r="J60" s="17"/>
      <c r="K60" s="17"/>
      <c r="L60" s="17"/>
    </row>
    <row r="61" spans="1:12" s="6" customFormat="1" ht="24" customHeight="1">
      <c r="A61" s="15">
        <v>55</v>
      </c>
      <c r="B61" s="28" t="s">
        <v>41</v>
      </c>
      <c r="C61" s="15">
        <v>825</v>
      </c>
      <c r="D61" s="8" t="s">
        <v>18</v>
      </c>
      <c r="E61" s="8" t="s">
        <v>56</v>
      </c>
      <c r="F61" s="8"/>
      <c r="G61" s="31">
        <f>G62</f>
        <v>0.8</v>
      </c>
      <c r="H61" s="31">
        <f t="shared" si="7"/>
        <v>0.8</v>
      </c>
      <c r="I61" s="31">
        <f t="shared" si="7"/>
        <v>0.8</v>
      </c>
      <c r="J61" s="17"/>
      <c r="K61" s="17"/>
      <c r="L61" s="17"/>
    </row>
    <row r="62" spans="1:12" s="6" customFormat="1" ht="51" customHeight="1">
      <c r="A62" s="15">
        <v>56</v>
      </c>
      <c r="B62" s="42" t="s">
        <v>138</v>
      </c>
      <c r="C62" s="15">
        <v>825</v>
      </c>
      <c r="D62" s="8" t="s">
        <v>18</v>
      </c>
      <c r="E62" s="8" t="s">
        <v>63</v>
      </c>
      <c r="F62" s="8"/>
      <c r="G62" s="31">
        <f t="shared" si="7"/>
        <v>0.8</v>
      </c>
      <c r="H62" s="31">
        <f t="shared" si="7"/>
        <v>0.8</v>
      </c>
      <c r="I62" s="31">
        <f t="shared" si="7"/>
        <v>0.8</v>
      </c>
      <c r="J62" s="17"/>
      <c r="K62" s="17"/>
      <c r="L62" s="17"/>
    </row>
    <row r="63" spans="1:12" s="7" customFormat="1" ht="18" customHeight="1">
      <c r="A63" s="15">
        <v>57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0.8</v>
      </c>
      <c r="H63" s="31">
        <f>H64</f>
        <v>0.8</v>
      </c>
      <c r="I63" s="31">
        <f>I64</f>
        <v>0.8</v>
      </c>
      <c r="J63" s="18"/>
      <c r="K63" s="18"/>
      <c r="L63" s="18"/>
    </row>
    <row r="64" spans="1:12" s="7" customFormat="1" ht="18" customHeight="1">
      <c r="A64" s="15">
        <v>58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0.8</f>
        <v>0.8</v>
      </c>
      <c r="H64" s="31">
        <f>0.8</f>
        <v>0.8</v>
      </c>
      <c r="I64" s="31">
        <f>0.8</f>
        <v>0.8</v>
      </c>
      <c r="J64" s="18"/>
      <c r="K64" s="18"/>
      <c r="L64" s="18"/>
    </row>
    <row r="65" spans="1:13" ht="20.25" customHeight="1">
      <c r="A65" s="15">
        <v>59</v>
      </c>
      <c r="B65" s="39" t="s">
        <v>122</v>
      </c>
      <c r="C65" s="40" t="s">
        <v>126</v>
      </c>
      <c r="D65" s="41" t="s">
        <v>127</v>
      </c>
      <c r="E65" s="8"/>
      <c r="F65" s="8"/>
      <c r="G65" s="31">
        <f aca="true" t="shared" si="8" ref="G65:I70">G66</f>
        <v>45.4</v>
      </c>
      <c r="H65" s="31">
        <f t="shared" si="8"/>
        <v>45.900000000000006</v>
      </c>
      <c r="I65" s="31">
        <f t="shared" si="8"/>
        <v>0</v>
      </c>
      <c r="M65" t="s">
        <v>31</v>
      </c>
    </row>
    <row r="66" spans="1:9" ht="21" customHeight="1">
      <c r="A66" s="15">
        <v>60</v>
      </c>
      <c r="B66" s="29" t="s">
        <v>5</v>
      </c>
      <c r="C66" s="15">
        <v>825</v>
      </c>
      <c r="D66" s="8" t="s">
        <v>6</v>
      </c>
      <c r="E66" s="8"/>
      <c r="F66" s="8"/>
      <c r="G66" s="31">
        <f t="shared" si="8"/>
        <v>45.4</v>
      </c>
      <c r="H66" s="31">
        <f t="shared" si="8"/>
        <v>45.900000000000006</v>
      </c>
      <c r="I66" s="31">
        <f t="shared" si="8"/>
        <v>0</v>
      </c>
    </row>
    <row r="67" spans="1:9" ht="21" customHeight="1">
      <c r="A67" s="15">
        <v>61</v>
      </c>
      <c r="B67" s="28" t="s">
        <v>80</v>
      </c>
      <c r="C67" s="15">
        <v>825</v>
      </c>
      <c r="D67" s="8" t="s">
        <v>6</v>
      </c>
      <c r="E67" s="8" t="s">
        <v>55</v>
      </c>
      <c r="F67" s="8"/>
      <c r="G67" s="31">
        <f t="shared" si="8"/>
        <v>45.4</v>
      </c>
      <c r="H67" s="31">
        <f t="shared" si="8"/>
        <v>45.900000000000006</v>
      </c>
      <c r="I67" s="31">
        <f t="shared" si="8"/>
        <v>0</v>
      </c>
    </row>
    <row r="68" spans="1:9" ht="21" customHeight="1">
      <c r="A68" s="15">
        <v>62</v>
      </c>
      <c r="B68" s="28" t="s">
        <v>41</v>
      </c>
      <c r="C68" s="15">
        <v>825</v>
      </c>
      <c r="D68" s="8" t="s">
        <v>6</v>
      </c>
      <c r="E68" s="8" t="s">
        <v>56</v>
      </c>
      <c r="F68" s="8"/>
      <c r="G68" s="31">
        <f t="shared" si="8"/>
        <v>45.4</v>
      </c>
      <c r="H68" s="31">
        <f t="shared" si="8"/>
        <v>45.900000000000006</v>
      </c>
      <c r="I68" s="31">
        <f t="shared" si="8"/>
        <v>0</v>
      </c>
    </row>
    <row r="69" spans="1:9" ht="54.75" customHeight="1">
      <c r="A69" s="15">
        <v>63</v>
      </c>
      <c r="B69" s="42" t="s">
        <v>137</v>
      </c>
      <c r="C69" s="15">
        <v>825</v>
      </c>
      <c r="D69" s="8" t="s">
        <v>6</v>
      </c>
      <c r="E69" s="8" t="s">
        <v>64</v>
      </c>
      <c r="F69" s="8"/>
      <c r="G69" s="31">
        <f>G70+G72</f>
        <v>45.4</v>
      </c>
      <c r="H69" s="31">
        <f>H70+H72</f>
        <v>45.900000000000006</v>
      </c>
      <c r="I69" s="31">
        <f>I70+I72</f>
        <v>0</v>
      </c>
    </row>
    <row r="70" spans="1:9" ht="47.25">
      <c r="A70" s="15">
        <v>64</v>
      </c>
      <c r="B70" s="28" t="s">
        <v>43</v>
      </c>
      <c r="C70" s="15">
        <v>825</v>
      </c>
      <c r="D70" s="8" t="s">
        <v>6</v>
      </c>
      <c r="E70" s="8" t="s">
        <v>64</v>
      </c>
      <c r="F70" s="8" t="s">
        <v>32</v>
      </c>
      <c r="G70" s="31">
        <f t="shared" si="8"/>
        <v>42.66211</v>
      </c>
      <c r="H70" s="31">
        <f t="shared" si="8"/>
        <v>42.7</v>
      </c>
      <c r="I70" s="31">
        <f t="shared" si="8"/>
        <v>0</v>
      </c>
    </row>
    <row r="71" spans="1:9" ht="15.75">
      <c r="A71" s="15">
        <v>65</v>
      </c>
      <c r="B71" s="28" t="s">
        <v>45</v>
      </c>
      <c r="C71" s="15">
        <v>825</v>
      </c>
      <c r="D71" s="8" t="s">
        <v>6</v>
      </c>
      <c r="E71" s="8" t="s">
        <v>64</v>
      </c>
      <c r="F71" s="8" t="s">
        <v>33</v>
      </c>
      <c r="G71" s="31">
        <f>42.66211</f>
        <v>42.66211</v>
      </c>
      <c r="H71" s="38">
        <f>42.7</f>
        <v>42.7</v>
      </c>
      <c r="I71" s="31"/>
    </row>
    <row r="72" spans="1:9" ht="18.75" customHeight="1">
      <c r="A72" s="15">
        <v>66</v>
      </c>
      <c r="B72" s="28" t="s">
        <v>93</v>
      </c>
      <c r="C72" s="15">
        <v>825</v>
      </c>
      <c r="D72" s="8" t="s">
        <v>6</v>
      </c>
      <c r="E72" s="8" t="s">
        <v>64</v>
      </c>
      <c r="F72" s="8" t="s">
        <v>27</v>
      </c>
      <c r="G72" s="31">
        <f>G73</f>
        <v>2.73789</v>
      </c>
      <c r="H72" s="31">
        <f>H73</f>
        <v>3.2</v>
      </c>
      <c r="I72" s="31">
        <f>I73</f>
        <v>0</v>
      </c>
    </row>
    <row r="73" spans="1:9" ht="20.25" customHeight="1">
      <c r="A73" s="15">
        <v>67</v>
      </c>
      <c r="B73" s="28" t="s">
        <v>46</v>
      </c>
      <c r="C73" s="15">
        <v>825</v>
      </c>
      <c r="D73" s="8" t="s">
        <v>6</v>
      </c>
      <c r="E73" s="8" t="s">
        <v>64</v>
      </c>
      <c r="F73" s="8" t="s">
        <v>34</v>
      </c>
      <c r="G73" s="31">
        <f>2.73789</f>
        <v>2.73789</v>
      </c>
      <c r="H73" s="38">
        <f>3.2</f>
        <v>3.2</v>
      </c>
      <c r="I73" s="31"/>
    </row>
    <row r="74" spans="1:9" ht="21.75" customHeight="1">
      <c r="A74" s="15">
        <v>68</v>
      </c>
      <c r="B74" s="28" t="s">
        <v>123</v>
      </c>
      <c r="C74" s="15">
        <v>825</v>
      </c>
      <c r="D74" s="8" t="s">
        <v>91</v>
      </c>
      <c r="E74" s="8"/>
      <c r="F74" s="8"/>
      <c r="G74" s="31">
        <f>G95+G75</f>
        <v>764.72118</v>
      </c>
      <c r="H74" s="31">
        <f>H95+H75</f>
        <v>770.22418</v>
      </c>
      <c r="I74" s="31">
        <f>I95+I75</f>
        <v>770.22418</v>
      </c>
    </row>
    <row r="75" spans="1:9" ht="21.75" customHeight="1">
      <c r="A75" s="15">
        <v>69</v>
      </c>
      <c r="B75" s="28" t="s">
        <v>51</v>
      </c>
      <c r="C75" s="15">
        <v>825</v>
      </c>
      <c r="D75" s="8" t="s">
        <v>50</v>
      </c>
      <c r="E75" s="8"/>
      <c r="F75" s="8"/>
      <c r="G75" s="31">
        <f aca="true" t="shared" si="9" ref="G75:I76">G76</f>
        <v>754.72118</v>
      </c>
      <c r="H75" s="31">
        <f t="shared" si="9"/>
        <v>760.22418</v>
      </c>
      <c r="I75" s="31">
        <f t="shared" si="9"/>
        <v>760.22418</v>
      </c>
    </row>
    <row r="76" spans="1:9" ht="36.75" customHeight="1">
      <c r="A76" s="15">
        <v>70</v>
      </c>
      <c r="B76" s="28" t="s">
        <v>83</v>
      </c>
      <c r="C76" s="15">
        <v>825</v>
      </c>
      <c r="D76" s="8" t="s">
        <v>50</v>
      </c>
      <c r="E76" s="8" t="s">
        <v>65</v>
      </c>
      <c r="F76" s="8"/>
      <c r="G76" s="31">
        <f t="shared" si="9"/>
        <v>754.72118</v>
      </c>
      <c r="H76" s="31">
        <f t="shared" si="9"/>
        <v>760.22418</v>
      </c>
      <c r="I76" s="31">
        <f t="shared" si="9"/>
        <v>760.22418</v>
      </c>
    </row>
    <row r="77" spans="1:9" ht="21.75" customHeight="1">
      <c r="A77" s="15">
        <v>71</v>
      </c>
      <c r="B77" s="28" t="s">
        <v>42</v>
      </c>
      <c r="C77" s="15">
        <v>825</v>
      </c>
      <c r="D77" s="8" t="s">
        <v>50</v>
      </c>
      <c r="E77" s="8" t="s">
        <v>66</v>
      </c>
      <c r="F77" s="8"/>
      <c r="G77" s="31">
        <f>G78+G81+G86+G89+G92</f>
        <v>754.72118</v>
      </c>
      <c r="H77" s="31">
        <f>H78+H81+H86+H89+H92</f>
        <v>760.22418</v>
      </c>
      <c r="I77" s="31">
        <f>I78+I81+I86+I89+I92</f>
        <v>760.22418</v>
      </c>
    </row>
    <row r="78" spans="1:9" ht="54.75" customHeight="1">
      <c r="A78" s="15">
        <v>72</v>
      </c>
      <c r="B78" s="28" t="s">
        <v>96</v>
      </c>
      <c r="C78" s="15">
        <v>825</v>
      </c>
      <c r="D78" s="8" t="s">
        <v>50</v>
      </c>
      <c r="E78" s="8" t="s">
        <v>67</v>
      </c>
      <c r="F78" s="8"/>
      <c r="G78" s="31">
        <f aca="true" t="shared" si="10" ref="G78:I79">G79</f>
        <v>30</v>
      </c>
      <c r="H78" s="31">
        <f t="shared" si="10"/>
        <v>30</v>
      </c>
      <c r="I78" s="31">
        <f t="shared" si="10"/>
        <v>30</v>
      </c>
    </row>
    <row r="79" spans="1:9" ht="21.75" customHeight="1">
      <c r="A79" s="15">
        <v>73</v>
      </c>
      <c r="B79" s="28" t="s">
        <v>93</v>
      </c>
      <c r="C79" s="15">
        <v>825</v>
      </c>
      <c r="D79" s="8" t="s">
        <v>50</v>
      </c>
      <c r="E79" s="8" t="s">
        <v>67</v>
      </c>
      <c r="F79" s="8" t="s">
        <v>27</v>
      </c>
      <c r="G79" s="31">
        <f t="shared" si="10"/>
        <v>30</v>
      </c>
      <c r="H79" s="31">
        <f t="shared" si="10"/>
        <v>30</v>
      </c>
      <c r="I79" s="31">
        <f t="shared" si="10"/>
        <v>30</v>
      </c>
    </row>
    <row r="80" spans="1:16" ht="21.75" customHeight="1">
      <c r="A80" s="15">
        <v>74</v>
      </c>
      <c r="B80" s="28" t="s">
        <v>46</v>
      </c>
      <c r="C80" s="15">
        <v>825</v>
      </c>
      <c r="D80" s="8" t="s">
        <v>50</v>
      </c>
      <c r="E80" s="8" t="s">
        <v>67</v>
      </c>
      <c r="F80" s="8" t="s">
        <v>34</v>
      </c>
      <c r="G80" s="31">
        <f>30</f>
        <v>30</v>
      </c>
      <c r="H80" s="31">
        <f>30</f>
        <v>30</v>
      </c>
      <c r="I80" s="31">
        <f>30</f>
        <v>30</v>
      </c>
      <c r="P80" t="s">
        <v>31</v>
      </c>
    </row>
    <row r="81" spans="1:14" ht="76.5" customHeight="1">
      <c r="A81" s="15">
        <v>75</v>
      </c>
      <c r="B81" s="32" t="s">
        <v>95</v>
      </c>
      <c r="C81" s="15">
        <v>825</v>
      </c>
      <c r="D81" s="8" t="s">
        <v>50</v>
      </c>
      <c r="E81" s="8" t="s">
        <v>68</v>
      </c>
      <c r="F81" s="8"/>
      <c r="G81" s="31">
        <f>G82+G84</f>
        <v>460.15083</v>
      </c>
      <c r="H81" s="31">
        <f>H82+H84</f>
        <v>460.15083</v>
      </c>
      <c r="I81" s="31">
        <f>I82+I84</f>
        <v>460.15083</v>
      </c>
      <c r="N81" t="s">
        <v>31</v>
      </c>
    </row>
    <row r="82" spans="1:15" ht="49.5" customHeight="1">
      <c r="A82" s="15">
        <v>76</v>
      </c>
      <c r="B82" s="28" t="s">
        <v>43</v>
      </c>
      <c r="C82" s="15">
        <v>825</v>
      </c>
      <c r="D82" s="8" t="s">
        <v>50</v>
      </c>
      <c r="E82" s="8" t="s">
        <v>68</v>
      </c>
      <c r="F82" s="8" t="s">
        <v>32</v>
      </c>
      <c r="G82" s="31">
        <f>G83</f>
        <v>355.65083</v>
      </c>
      <c r="H82" s="31">
        <f>H83</f>
        <v>355.65083</v>
      </c>
      <c r="I82" s="31">
        <f>I83</f>
        <v>355.65083</v>
      </c>
      <c r="O82" t="s">
        <v>31</v>
      </c>
    </row>
    <row r="83" spans="1:9" ht="21.75" customHeight="1">
      <c r="A83" s="15">
        <v>77</v>
      </c>
      <c r="B83" s="28" t="s">
        <v>44</v>
      </c>
      <c r="C83" s="15">
        <v>825</v>
      </c>
      <c r="D83" s="8" t="s">
        <v>50</v>
      </c>
      <c r="E83" s="8" t="s">
        <v>68</v>
      </c>
      <c r="F83" s="8" t="s">
        <v>30</v>
      </c>
      <c r="G83" s="31">
        <f>355.65083</f>
        <v>355.65083</v>
      </c>
      <c r="H83" s="31">
        <f>355.65083</f>
        <v>355.65083</v>
      </c>
      <c r="I83" s="31">
        <f>355.65083</f>
        <v>355.65083</v>
      </c>
    </row>
    <row r="84" spans="1:16" ht="21.75" customHeight="1">
      <c r="A84" s="15">
        <v>78</v>
      </c>
      <c r="B84" s="28" t="s">
        <v>93</v>
      </c>
      <c r="C84" s="15">
        <v>825</v>
      </c>
      <c r="D84" s="8" t="s">
        <v>50</v>
      </c>
      <c r="E84" s="8" t="s">
        <v>68</v>
      </c>
      <c r="F84" s="8" t="s">
        <v>27</v>
      </c>
      <c r="G84" s="31">
        <f>G85</f>
        <v>104.5</v>
      </c>
      <c r="H84" s="31">
        <f>H85</f>
        <v>104.5</v>
      </c>
      <c r="I84" s="31">
        <f>I85</f>
        <v>104.5</v>
      </c>
      <c r="P84" t="s">
        <v>31</v>
      </c>
    </row>
    <row r="85" spans="1:9" ht="21.75" customHeight="1">
      <c r="A85" s="15">
        <v>79</v>
      </c>
      <c r="B85" s="28" t="s">
        <v>46</v>
      </c>
      <c r="C85" s="15">
        <v>825</v>
      </c>
      <c r="D85" s="8" t="s">
        <v>50</v>
      </c>
      <c r="E85" s="8" t="s">
        <v>68</v>
      </c>
      <c r="F85" s="8" t="s">
        <v>34</v>
      </c>
      <c r="G85" s="31">
        <f>104.5</f>
        <v>104.5</v>
      </c>
      <c r="H85" s="31">
        <f>104.5</f>
        <v>104.5</v>
      </c>
      <c r="I85" s="31">
        <f>104.5</f>
        <v>104.5</v>
      </c>
    </row>
    <row r="86" spans="1:9" ht="102.75" customHeight="1">
      <c r="A86" s="15">
        <v>83</v>
      </c>
      <c r="B86" s="28" t="s">
        <v>107</v>
      </c>
      <c r="C86" s="15">
        <v>825</v>
      </c>
      <c r="D86" s="8" t="s">
        <v>50</v>
      </c>
      <c r="E86" s="8" t="s">
        <v>143</v>
      </c>
      <c r="F86" s="8"/>
      <c r="G86" s="31">
        <f aca="true" t="shared" si="11" ref="G86:I87">G87</f>
        <v>250.81135</v>
      </c>
      <c r="H86" s="31">
        <f t="shared" si="11"/>
        <v>250.81035000000003</v>
      </c>
      <c r="I86" s="31">
        <f t="shared" si="11"/>
        <v>250.81035000000003</v>
      </c>
    </row>
    <row r="87" spans="1:9" ht="39.75" customHeight="1">
      <c r="A87" s="15">
        <v>84</v>
      </c>
      <c r="B87" s="28" t="s">
        <v>43</v>
      </c>
      <c r="C87" s="15">
        <v>825</v>
      </c>
      <c r="D87" s="8" t="s">
        <v>50</v>
      </c>
      <c r="E87" s="8" t="s">
        <v>143</v>
      </c>
      <c r="F87" s="8" t="s">
        <v>32</v>
      </c>
      <c r="G87" s="31">
        <f t="shared" si="11"/>
        <v>250.81135</v>
      </c>
      <c r="H87" s="31">
        <f t="shared" si="11"/>
        <v>250.81035000000003</v>
      </c>
      <c r="I87" s="31">
        <f t="shared" si="11"/>
        <v>250.81035000000003</v>
      </c>
    </row>
    <row r="88" spans="1:15" ht="21.75" customHeight="1">
      <c r="A88" s="15">
        <v>85</v>
      </c>
      <c r="B88" s="28" t="s">
        <v>44</v>
      </c>
      <c r="C88" s="15">
        <v>825</v>
      </c>
      <c r="D88" s="8" t="s">
        <v>50</v>
      </c>
      <c r="E88" s="8" t="s">
        <v>143</v>
      </c>
      <c r="F88" s="8" t="s">
        <v>30</v>
      </c>
      <c r="G88" s="31">
        <f>208.31407+42.49728</f>
        <v>250.81135</v>
      </c>
      <c r="H88" s="31">
        <f>208.31307+42.49728</f>
        <v>250.81035000000003</v>
      </c>
      <c r="I88" s="31">
        <f>208.31307+42.49728</f>
        <v>250.81035000000003</v>
      </c>
      <c r="O88" t="s">
        <v>31</v>
      </c>
    </row>
    <row r="89" spans="1:9" ht="73.5" customHeight="1">
      <c r="A89" s="15">
        <v>86</v>
      </c>
      <c r="B89" s="28" t="s">
        <v>146</v>
      </c>
      <c r="C89" s="15">
        <v>825</v>
      </c>
      <c r="D89" s="8" t="s">
        <v>50</v>
      </c>
      <c r="E89" s="8" t="s">
        <v>144</v>
      </c>
      <c r="F89" s="8"/>
      <c r="G89" s="31">
        <f aca="true" t="shared" si="12" ref="G89:I90">G90</f>
        <v>12.859</v>
      </c>
      <c r="H89" s="31">
        <f t="shared" si="12"/>
        <v>18.003</v>
      </c>
      <c r="I89" s="31">
        <f t="shared" si="12"/>
        <v>18.003</v>
      </c>
    </row>
    <row r="90" spans="1:9" ht="21.75" customHeight="1">
      <c r="A90" s="15">
        <v>87</v>
      </c>
      <c r="B90" s="28" t="s">
        <v>93</v>
      </c>
      <c r="C90" s="15">
        <v>825</v>
      </c>
      <c r="D90" s="8" t="s">
        <v>50</v>
      </c>
      <c r="E90" s="8" t="s">
        <v>144</v>
      </c>
      <c r="F90" s="8" t="s">
        <v>27</v>
      </c>
      <c r="G90" s="31">
        <f t="shared" si="12"/>
        <v>12.859</v>
      </c>
      <c r="H90" s="31">
        <f t="shared" si="12"/>
        <v>18.003</v>
      </c>
      <c r="I90" s="31">
        <f t="shared" si="12"/>
        <v>18.003</v>
      </c>
    </row>
    <row r="91" spans="1:9" ht="21.75" customHeight="1">
      <c r="A91" s="15">
        <v>88</v>
      </c>
      <c r="B91" s="28" t="s">
        <v>46</v>
      </c>
      <c r="C91" s="15">
        <v>825</v>
      </c>
      <c r="D91" s="8" t="s">
        <v>50</v>
      </c>
      <c r="E91" s="8" t="s">
        <v>144</v>
      </c>
      <c r="F91" s="8" t="s">
        <v>34</v>
      </c>
      <c r="G91" s="31">
        <f>12.859</f>
        <v>12.859</v>
      </c>
      <c r="H91" s="31">
        <f>18.003</f>
        <v>18.003</v>
      </c>
      <c r="I91" s="31">
        <f>18.003</f>
        <v>18.003</v>
      </c>
    </row>
    <row r="92" spans="1:14" ht="69" customHeight="1">
      <c r="A92" s="15">
        <v>89</v>
      </c>
      <c r="B92" s="28" t="s">
        <v>147</v>
      </c>
      <c r="C92" s="15">
        <v>825</v>
      </c>
      <c r="D92" s="8" t="s">
        <v>50</v>
      </c>
      <c r="E92" s="8" t="s">
        <v>145</v>
      </c>
      <c r="F92" s="8"/>
      <c r="G92" s="31">
        <f aca="true" t="shared" si="13" ref="G92:I93">G93</f>
        <v>0.9</v>
      </c>
      <c r="H92" s="31">
        <f t="shared" si="13"/>
        <v>1.26</v>
      </c>
      <c r="I92" s="31">
        <f t="shared" si="13"/>
        <v>1.26</v>
      </c>
      <c r="N92" t="s">
        <v>31</v>
      </c>
    </row>
    <row r="93" spans="1:9" ht="29.25" customHeight="1">
      <c r="A93" s="15">
        <v>90</v>
      </c>
      <c r="B93" s="28" t="s">
        <v>93</v>
      </c>
      <c r="C93" s="15">
        <v>825</v>
      </c>
      <c r="D93" s="8" t="s">
        <v>50</v>
      </c>
      <c r="E93" s="8" t="s">
        <v>145</v>
      </c>
      <c r="F93" s="8" t="s">
        <v>27</v>
      </c>
      <c r="G93" s="31">
        <f t="shared" si="13"/>
        <v>0.9</v>
      </c>
      <c r="H93" s="31">
        <f t="shared" si="13"/>
        <v>1.26</v>
      </c>
      <c r="I93" s="31">
        <f t="shared" si="13"/>
        <v>1.26</v>
      </c>
    </row>
    <row r="94" spans="1:15" ht="27.75" customHeight="1">
      <c r="A94" s="15">
        <v>91</v>
      </c>
      <c r="B94" s="28" t="s">
        <v>46</v>
      </c>
      <c r="C94" s="15">
        <v>825</v>
      </c>
      <c r="D94" s="8" t="s">
        <v>50</v>
      </c>
      <c r="E94" s="8" t="s">
        <v>145</v>
      </c>
      <c r="F94" s="8" t="s">
        <v>34</v>
      </c>
      <c r="G94" s="31">
        <f>0.9</f>
        <v>0.9</v>
      </c>
      <c r="H94" s="31">
        <f>1.26</f>
        <v>1.26</v>
      </c>
      <c r="I94" s="31">
        <f>1.26</f>
        <v>1.26</v>
      </c>
      <c r="O94" t="s">
        <v>31</v>
      </c>
    </row>
    <row r="95" spans="1:15" ht="38.25" customHeight="1">
      <c r="A95" s="15">
        <v>92</v>
      </c>
      <c r="B95" s="28" t="s">
        <v>52</v>
      </c>
      <c r="C95" s="15">
        <v>825</v>
      </c>
      <c r="D95" s="8" t="s">
        <v>22</v>
      </c>
      <c r="E95" s="8"/>
      <c r="F95" s="8"/>
      <c r="G95" s="31">
        <f>G96</f>
        <v>10</v>
      </c>
      <c r="H95" s="31">
        <f aca="true" t="shared" si="14" ref="G95:I98">H96</f>
        <v>10</v>
      </c>
      <c r="I95" s="31">
        <f t="shared" si="14"/>
        <v>10</v>
      </c>
      <c r="N95" t="s">
        <v>31</v>
      </c>
      <c r="O95" t="s">
        <v>31</v>
      </c>
    </row>
    <row r="96" spans="1:14" ht="37.5" customHeight="1">
      <c r="A96" s="15">
        <v>93</v>
      </c>
      <c r="B96" s="28" t="s">
        <v>83</v>
      </c>
      <c r="C96" s="15">
        <v>825</v>
      </c>
      <c r="D96" s="8" t="s">
        <v>22</v>
      </c>
      <c r="E96" s="8" t="s">
        <v>65</v>
      </c>
      <c r="F96" s="8"/>
      <c r="G96" s="31">
        <f t="shared" si="14"/>
        <v>10</v>
      </c>
      <c r="H96" s="31">
        <f t="shared" si="14"/>
        <v>10</v>
      </c>
      <c r="I96" s="31">
        <f t="shared" si="14"/>
        <v>10</v>
      </c>
      <c r="M96" t="s">
        <v>31</v>
      </c>
      <c r="N96" t="s">
        <v>31</v>
      </c>
    </row>
    <row r="97" spans="1:14" ht="20.25" customHeight="1">
      <c r="A97" s="15">
        <v>94</v>
      </c>
      <c r="B97" s="28" t="s">
        <v>42</v>
      </c>
      <c r="C97" s="15">
        <v>825</v>
      </c>
      <c r="D97" s="8" t="s">
        <v>22</v>
      </c>
      <c r="E97" s="8" t="s">
        <v>66</v>
      </c>
      <c r="F97" s="8"/>
      <c r="G97" s="31">
        <f t="shared" si="14"/>
        <v>10</v>
      </c>
      <c r="H97" s="31">
        <f t="shared" si="14"/>
        <v>10</v>
      </c>
      <c r="I97" s="31">
        <f t="shared" si="14"/>
        <v>10</v>
      </c>
      <c r="M97" t="s">
        <v>31</v>
      </c>
      <c r="N97" t="s">
        <v>31</v>
      </c>
    </row>
    <row r="98" spans="1:9" ht="65.25" customHeight="1">
      <c r="A98" s="15">
        <v>95</v>
      </c>
      <c r="B98" s="28" t="s">
        <v>97</v>
      </c>
      <c r="C98" s="15">
        <v>825</v>
      </c>
      <c r="D98" s="8" t="s">
        <v>22</v>
      </c>
      <c r="E98" s="8" t="s">
        <v>69</v>
      </c>
      <c r="F98" s="8"/>
      <c r="G98" s="31">
        <f t="shared" si="14"/>
        <v>10</v>
      </c>
      <c r="H98" s="31">
        <f t="shared" si="14"/>
        <v>10</v>
      </c>
      <c r="I98" s="31">
        <f t="shared" si="14"/>
        <v>10</v>
      </c>
    </row>
    <row r="99" spans="1:9" ht="20.25" customHeight="1">
      <c r="A99" s="15">
        <v>96</v>
      </c>
      <c r="B99" s="28" t="s">
        <v>93</v>
      </c>
      <c r="C99" s="15">
        <v>825</v>
      </c>
      <c r="D99" s="8" t="s">
        <v>22</v>
      </c>
      <c r="E99" s="8" t="s">
        <v>69</v>
      </c>
      <c r="F99" s="8" t="s">
        <v>27</v>
      </c>
      <c r="G99" s="31">
        <f>G100</f>
        <v>10</v>
      </c>
      <c r="H99" s="31">
        <f>H100</f>
        <v>10</v>
      </c>
      <c r="I99" s="31">
        <f>I100</f>
        <v>10</v>
      </c>
    </row>
    <row r="100" spans="1:9" ht="20.25" customHeight="1">
      <c r="A100" s="15">
        <v>97</v>
      </c>
      <c r="B100" s="28" t="s">
        <v>46</v>
      </c>
      <c r="C100" s="15">
        <v>825</v>
      </c>
      <c r="D100" s="8" t="s">
        <v>22</v>
      </c>
      <c r="E100" s="8" t="s">
        <v>69</v>
      </c>
      <c r="F100" s="8" t="s">
        <v>34</v>
      </c>
      <c r="G100" s="31">
        <f>10</f>
        <v>10</v>
      </c>
      <c r="H100" s="31">
        <f>10</f>
        <v>10</v>
      </c>
      <c r="I100" s="31">
        <f>10</f>
        <v>10</v>
      </c>
    </row>
    <row r="101" spans="1:9" ht="20.25" customHeight="1">
      <c r="A101" s="15">
        <v>98</v>
      </c>
      <c r="B101" s="28" t="s">
        <v>124</v>
      </c>
      <c r="C101" s="15">
        <v>825</v>
      </c>
      <c r="D101" s="10" t="s">
        <v>92</v>
      </c>
      <c r="E101" s="10"/>
      <c r="F101" s="10"/>
      <c r="G101" s="31">
        <f>G102+G111</f>
        <v>350.633</v>
      </c>
      <c r="H101" s="31">
        <f>H102+H111</f>
        <v>250</v>
      </c>
      <c r="I101" s="31">
        <f>I102+I111</f>
        <v>250</v>
      </c>
    </row>
    <row r="102" spans="1:9" ht="21" customHeight="1">
      <c r="A102" s="15">
        <v>99</v>
      </c>
      <c r="B102" s="28" t="s">
        <v>17</v>
      </c>
      <c r="C102" s="15">
        <v>825</v>
      </c>
      <c r="D102" s="21">
        <v>409</v>
      </c>
      <c r="E102" s="8"/>
      <c r="F102" s="8"/>
      <c r="G102" s="31">
        <f>G103</f>
        <v>340.633</v>
      </c>
      <c r="H102" s="31">
        <f>H103</f>
        <v>250</v>
      </c>
      <c r="I102" s="31">
        <f>I103</f>
        <v>250</v>
      </c>
    </row>
    <row r="103" spans="1:9" ht="36" customHeight="1">
      <c r="A103" s="15">
        <v>100</v>
      </c>
      <c r="B103" s="29" t="s">
        <v>84</v>
      </c>
      <c r="C103" s="15">
        <v>825</v>
      </c>
      <c r="D103" s="21">
        <v>409</v>
      </c>
      <c r="E103" s="8" t="s">
        <v>70</v>
      </c>
      <c r="F103" s="8"/>
      <c r="G103" s="31">
        <f>G104</f>
        <v>340.633</v>
      </c>
      <c r="H103" s="31">
        <f aca="true" t="shared" si="15" ref="G103:I105">H104</f>
        <v>250</v>
      </c>
      <c r="I103" s="31">
        <f t="shared" si="15"/>
        <v>250</v>
      </c>
    </row>
    <row r="104" spans="1:9" ht="21" customHeight="1">
      <c r="A104" s="15">
        <v>101</v>
      </c>
      <c r="B104" s="29" t="s">
        <v>85</v>
      </c>
      <c r="C104" s="15">
        <v>825</v>
      </c>
      <c r="D104" s="21">
        <v>409</v>
      </c>
      <c r="E104" s="8" t="s">
        <v>71</v>
      </c>
      <c r="F104" s="8"/>
      <c r="G104" s="31">
        <f>G105+G108</f>
        <v>340.633</v>
      </c>
      <c r="H104" s="31">
        <f t="shared" si="15"/>
        <v>250</v>
      </c>
      <c r="I104" s="31">
        <f t="shared" si="15"/>
        <v>250</v>
      </c>
    </row>
    <row r="105" spans="1:9" ht="70.5" customHeight="1">
      <c r="A105" s="15">
        <v>102</v>
      </c>
      <c r="B105" s="28" t="s">
        <v>86</v>
      </c>
      <c r="C105" s="15">
        <v>825</v>
      </c>
      <c r="D105" s="10" t="s">
        <v>16</v>
      </c>
      <c r="E105" s="10" t="s">
        <v>72</v>
      </c>
      <c r="F105" s="10" t="s">
        <v>31</v>
      </c>
      <c r="G105" s="31">
        <f t="shared" si="15"/>
        <v>250</v>
      </c>
      <c r="H105" s="31">
        <f t="shared" si="15"/>
        <v>250</v>
      </c>
      <c r="I105" s="31">
        <f t="shared" si="15"/>
        <v>250</v>
      </c>
    </row>
    <row r="106" spans="1:16" ht="21" customHeight="1">
      <c r="A106" s="15">
        <v>103</v>
      </c>
      <c r="B106" s="28" t="s">
        <v>93</v>
      </c>
      <c r="C106" s="15">
        <v>825</v>
      </c>
      <c r="D106" s="8" t="s">
        <v>16</v>
      </c>
      <c r="E106" s="8" t="s">
        <v>72</v>
      </c>
      <c r="F106" s="8" t="s">
        <v>27</v>
      </c>
      <c r="G106" s="31">
        <f>G107</f>
        <v>250</v>
      </c>
      <c r="H106" s="31">
        <f>H107</f>
        <v>250</v>
      </c>
      <c r="I106" s="31">
        <f>I107</f>
        <v>250</v>
      </c>
      <c r="P106" t="s">
        <v>31</v>
      </c>
    </row>
    <row r="107" spans="1:14" ht="21" customHeight="1">
      <c r="A107" s="15">
        <v>104</v>
      </c>
      <c r="B107" s="28" t="s">
        <v>46</v>
      </c>
      <c r="C107" s="15">
        <v>825</v>
      </c>
      <c r="D107" s="8" t="s">
        <v>16</v>
      </c>
      <c r="E107" s="8" t="s">
        <v>72</v>
      </c>
      <c r="F107" s="8" t="s">
        <v>34</v>
      </c>
      <c r="G107" s="31">
        <f>250</f>
        <v>250</v>
      </c>
      <c r="H107" s="31">
        <f>250</f>
        <v>250</v>
      </c>
      <c r="I107" s="31">
        <f>250</f>
        <v>250</v>
      </c>
      <c r="N107" t="s">
        <v>31</v>
      </c>
    </row>
    <row r="108" spans="1:9" ht="69.75" customHeight="1">
      <c r="A108" s="15">
        <v>105</v>
      </c>
      <c r="B108" s="28" t="s">
        <v>149</v>
      </c>
      <c r="C108" s="15">
        <v>825</v>
      </c>
      <c r="D108" s="8" t="s">
        <v>16</v>
      </c>
      <c r="E108" s="8" t="s">
        <v>148</v>
      </c>
      <c r="F108" s="8"/>
      <c r="G108" s="31">
        <f aca="true" t="shared" si="16" ref="G108:I109">G109</f>
        <v>90.633</v>
      </c>
      <c r="H108" s="31">
        <f t="shared" si="16"/>
        <v>0</v>
      </c>
      <c r="I108" s="31">
        <f t="shared" si="16"/>
        <v>0</v>
      </c>
    </row>
    <row r="109" spans="1:9" ht="23.25" customHeight="1">
      <c r="A109" s="15">
        <v>106</v>
      </c>
      <c r="B109" s="28" t="s">
        <v>93</v>
      </c>
      <c r="C109" s="15">
        <v>825</v>
      </c>
      <c r="D109" s="8" t="s">
        <v>16</v>
      </c>
      <c r="E109" s="8" t="s">
        <v>148</v>
      </c>
      <c r="F109" s="8" t="s">
        <v>27</v>
      </c>
      <c r="G109" s="31">
        <f t="shared" si="16"/>
        <v>90.633</v>
      </c>
      <c r="H109" s="31">
        <f t="shared" si="16"/>
        <v>0</v>
      </c>
      <c r="I109" s="31">
        <f t="shared" si="16"/>
        <v>0</v>
      </c>
    </row>
    <row r="110" spans="1:9" ht="21" customHeight="1">
      <c r="A110" s="15">
        <v>107</v>
      </c>
      <c r="B110" s="28" t="s">
        <v>46</v>
      </c>
      <c r="C110" s="15">
        <v>825</v>
      </c>
      <c r="D110" s="8" t="s">
        <v>16</v>
      </c>
      <c r="E110" s="8" t="s">
        <v>148</v>
      </c>
      <c r="F110" s="8" t="s">
        <v>34</v>
      </c>
      <c r="G110" s="31">
        <f>90.633</f>
        <v>90.633</v>
      </c>
      <c r="H110" s="31">
        <v>0</v>
      </c>
      <c r="I110" s="31">
        <v>0</v>
      </c>
    </row>
    <row r="111" spans="1:9" ht="21" customHeight="1">
      <c r="A111" s="15">
        <v>108</v>
      </c>
      <c r="B111" s="28" t="s">
        <v>152</v>
      </c>
      <c r="C111" s="15">
        <v>825</v>
      </c>
      <c r="D111" s="8" t="s">
        <v>150</v>
      </c>
      <c r="E111" s="8"/>
      <c r="F111" s="8"/>
      <c r="G111" s="31">
        <f aca="true" t="shared" si="17" ref="G111:I113">G112</f>
        <v>10</v>
      </c>
      <c r="H111" s="31">
        <f t="shared" si="17"/>
        <v>0</v>
      </c>
      <c r="I111" s="31">
        <f t="shared" si="17"/>
        <v>0</v>
      </c>
    </row>
    <row r="112" spans="1:13" ht="71.25" customHeight="1">
      <c r="A112" s="15">
        <v>109</v>
      </c>
      <c r="B112" s="28" t="s">
        <v>154</v>
      </c>
      <c r="C112" s="15">
        <v>825</v>
      </c>
      <c r="D112" s="8" t="s">
        <v>150</v>
      </c>
      <c r="E112" s="8" t="s">
        <v>151</v>
      </c>
      <c r="F112" s="8"/>
      <c r="G112" s="31">
        <f t="shared" si="17"/>
        <v>10</v>
      </c>
      <c r="H112" s="31">
        <f t="shared" si="17"/>
        <v>0</v>
      </c>
      <c r="I112" s="31">
        <f t="shared" si="17"/>
        <v>0</v>
      </c>
      <c r="M112" t="s">
        <v>31</v>
      </c>
    </row>
    <row r="113" spans="1:14" ht="21" customHeight="1">
      <c r="A113" s="15">
        <v>110</v>
      </c>
      <c r="B113" s="28" t="s">
        <v>93</v>
      </c>
      <c r="C113" s="15">
        <v>825</v>
      </c>
      <c r="D113" s="8" t="s">
        <v>150</v>
      </c>
      <c r="E113" s="8" t="s">
        <v>151</v>
      </c>
      <c r="F113" s="8" t="s">
        <v>27</v>
      </c>
      <c r="G113" s="31">
        <f t="shared" si="17"/>
        <v>10</v>
      </c>
      <c r="H113" s="31">
        <f t="shared" si="17"/>
        <v>0</v>
      </c>
      <c r="I113" s="31">
        <f t="shared" si="17"/>
        <v>0</v>
      </c>
      <c r="M113" t="s">
        <v>31</v>
      </c>
      <c r="N113" t="s">
        <v>31</v>
      </c>
    </row>
    <row r="114" spans="1:9" ht="21" customHeight="1">
      <c r="A114" s="15">
        <v>111</v>
      </c>
      <c r="B114" s="28" t="s">
        <v>46</v>
      </c>
      <c r="C114" s="15">
        <v>825</v>
      </c>
      <c r="D114" s="8" t="s">
        <v>150</v>
      </c>
      <c r="E114" s="8" t="s">
        <v>151</v>
      </c>
      <c r="F114" s="8" t="s">
        <v>34</v>
      </c>
      <c r="G114" s="31">
        <f>10</f>
        <v>10</v>
      </c>
      <c r="H114" s="38">
        <f>0</f>
        <v>0</v>
      </c>
      <c r="I114" s="38">
        <f>0</f>
        <v>0</v>
      </c>
    </row>
    <row r="115" spans="1:15" ht="21" customHeight="1">
      <c r="A115" s="15">
        <v>112</v>
      </c>
      <c r="B115" s="29" t="s">
        <v>125</v>
      </c>
      <c r="C115" s="15">
        <v>825</v>
      </c>
      <c r="D115" s="8" t="s">
        <v>2</v>
      </c>
      <c r="E115" s="8"/>
      <c r="F115" s="8"/>
      <c r="G115" s="31">
        <f>G116+G122+G141</f>
        <v>2583.45136</v>
      </c>
      <c r="H115" s="31">
        <f>H116+H122+H141</f>
        <v>2583.45136</v>
      </c>
      <c r="I115" s="31">
        <f>I116+I122+I141</f>
        <v>2583.45136</v>
      </c>
      <c r="N115" t="s">
        <v>31</v>
      </c>
      <c r="O115" t="s">
        <v>31</v>
      </c>
    </row>
    <row r="116" spans="1:15" ht="21" customHeight="1">
      <c r="A116" s="15">
        <v>113</v>
      </c>
      <c r="B116" s="29" t="s">
        <v>29</v>
      </c>
      <c r="C116" s="15">
        <v>825</v>
      </c>
      <c r="D116" s="8" t="s">
        <v>28</v>
      </c>
      <c r="E116" s="8"/>
      <c r="F116" s="8"/>
      <c r="G116" s="31">
        <f aca="true" t="shared" si="18" ref="G116:I119">G117</f>
        <v>160</v>
      </c>
      <c r="H116" s="31">
        <f t="shared" si="18"/>
        <v>160</v>
      </c>
      <c r="I116" s="31">
        <f t="shared" si="18"/>
        <v>160</v>
      </c>
      <c r="L116" s="9" t="s">
        <v>31</v>
      </c>
      <c r="O116" t="s">
        <v>31</v>
      </c>
    </row>
    <row r="117" spans="1:15" ht="39.75" customHeight="1">
      <c r="A117" s="15">
        <v>114</v>
      </c>
      <c r="B117" s="29" t="s">
        <v>84</v>
      </c>
      <c r="C117" s="15">
        <v>825</v>
      </c>
      <c r="D117" s="8" t="s">
        <v>28</v>
      </c>
      <c r="E117" s="8" t="s">
        <v>70</v>
      </c>
      <c r="F117" s="8"/>
      <c r="G117" s="31">
        <f t="shared" si="18"/>
        <v>160</v>
      </c>
      <c r="H117" s="31">
        <f t="shared" si="18"/>
        <v>160</v>
      </c>
      <c r="I117" s="31">
        <f t="shared" si="18"/>
        <v>160</v>
      </c>
      <c r="N117" t="s">
        <v>31</v>
      </c>
      <c r="O117" t="s">
        <v>31</v>
      </c>
    </row>
    <row r="118" spans="1:15" ht="39" customHeight="1">
      <c r="A118" s="15">
        <v>115</v>
      </c>
      <c r="B118" s="29" t="s">
        <v>87</v>
      </c>
      <c r="C118" s="15">
        <v>825</v>
      </c>
      <c r="D118" s="8" t="s">
        <v>28</v>
      </c>
      <c r="E118" s="8" t="s">
        <v>73</v>
      </c>
      <c r="F118" s="8"/>
      <c r="G118" s="31">
        <f>G119</f>
        <v>160</v>
      </c>
      <c r="H118" s="31">
        <f>H119</f>
        <v>160</v>
      </c>
      <c r="I118" s="31">
        <f>I119</f>
        <v>160</v>
      </c>
      <c r="O118" t="s">
        <v>31</v>
      </c>
    </row>
    <row r="119" spans="1:13" ht="69.75" customHeight="1">
      <c r="A119" s="15">
        <v>116</v>
      </c>
      <c r="B119" s="30" t="s">
        <v>88</v>
      </c>
      <c r="C119" s="15">
        <v>825</v>
      </c>
      <c r="D119" s="8" t="s">
        <v>28</v>
      </c>
      <c r="E119" s="8" t="s">
        <v>74</v>
      </c>
      <c r="F119" s="8"/>
      <c r="G119" s="31">
        <f t="shared" si="18"/>
        <v>160</v>
      </c>
      <c r="H119" s="31">
        <f t="shared" si="18"/>
        <v>160</v>
      </c>
      <c r="I119" s="31">
        <f t="shared" si="18"/>
        <v>160</v>
      </c>
      <c r="M119" t="s">
        <v>31</v>
      </c>
    </row>
    <row r="120" spans="1:9" ht="21" customHeight="1">
      <c r="A120" s="15">
        <v>117</v>
      </c>
      <c r="B120" s="28" t="s">
        <v>93</v>
      </c>
      <c r="C120" s="15">
        <v>825</v>
      </c>
      <c r="D120" s="8" t="s">
        <v>28</v>
      </c>
      <c r="E120" s="8" t="s">
        <v>74</v>
      </c>
      <c r="F120" s="8" t="s">
        <v>27</v>
      </c>
      <c r="G120" s="31">
        <f>G121</f>
        <v>160</v>
      </c>
      <c r="H120" s="31">
        <f>H121</f>
        <v>160</v>
      </c>
      <c r="I120" s="31">
        <f>I121</f>
        <v>160</v>
      </c>
    </row>
    <row r="121" spans="1:9" ht="21" customHeight="1">
      <c r="A121" s="15">
        <v>118</v>
      </c>
      <c r="B121" s="28" t="s">
        <v>46</v>
      </c>
      <c r="C121" s="15">
        <v>825</v>
      </c>
      <c r="D121" s="8" t="s">
        <v>28</v>
      </c>
      <c r="E121" s="8" t="s">
        <v>74</v>
      </c>
      <c r="F121" s="8" t="s">
        <v>34</v>
      </c>
      <c r="G121" s="31">
        <f>160</f>
        <v>160</v>
      </c>
      <c r="H121" s="31">
        <f>160</f>
        <v>160</v>
      </c>
      <c r="I121" s="31">
        <f>160</f>
        <v>160</v>
      </c>
    </row>
    <row r="122" spans="1:14" ht="15.75">
      <c r="A122" s="15">
        <v>119</v>
      </c>
      <c r="B122" s="29" t="s">
        <v>4</v>
      </c>
      <c r="C122" s="15">
        <v>825</v>
      </c>
      <c r="D122" s="8" t="s">
        <v>8</v>
      </c>
      <c r="E122" s="8"/>
      <c r="F122" s="8"/>
      <c r="G122" s="31">
        <f>G123+G137</f>
        <v>847.999</v>
      </c>
      <c r="H122" s="31">
        <f>H123+H137</f>
        <v>847.999</v>
      </c>
      <c r="I122" s="31">
        <f>I123+I137</f>
        <v>847.999</v>
      </c>
      <c r="L122" s="9" t="s">
        <v>31</v>
      </c>
      <c r="N122" t="s">
        <v>31</v>
      </c>
    </row>
    <row r="123" spans="1:9" ht="31.5">
      <c r="A123" s="15">
        <v>120</v>
      </c>
      <c r="B123" s="29" t="s">
        <v>84</v>
      </c>
      <c r="C123" s="15">
        <v>825</v>
      </c>
      <c r="D123" s="8" t="s">
        <v>8</v>
      </c>
      <c r="E123" s="8" t="s">
        <v>70</v>
      </c>
      <c r="F123" s="8"/>
      <c r="G123" s="31">
        <f>G124+G133</f>
        <v>797.999</v>
      </c>
      <c r="H123" s="31">
        <f>H124+H133</f>
        <v>797.999</v>
      </c>
      <c r="I123" s="31">
        <f>I124+I133</f>
        <v>797.999</v>
      </c>
    </row>
    <row r="124" spans="1:9" ht="15.75">
      <c r="A124" s="15">
        <v>121</v>
      </c>
      <c r="B124" s="29" t="s">
        <v>85</v>
      </c>
      <c r="C124" s="15">
        <v>825</v>
      </c>
      <c r="D124" s="8" t="s">
        <v>8</v>
      </c>
      <c r="E124" s="8" t="s">
        <v>71</v>
      </c>
      <c r="F124" s="8"/>
      <c r="G124" s="31">
        <f>G125+G128</f>
        <v>540</v>
      </c>
      <c r="H124" s="31">
        <f>H125+H128</f>
        <v>540</v>
      </c>
      <c r="I124" s="31">
        <f>I125+I128</f>
        <v>540</v>
      </c>
    </row>
    <row r="125" spans="1:9" ht="54" customHeight="1">
      <c r="A125" s="15">
        <v>122</v>
      </c>
      <c r="B125" s="29" t="s">
        <v>89</v>
      </c>
      <c r="C125" s="15">
        <v>825</v>
      </c>
      <c r="D125" s="10" t="s">
        <v>8</v>
      </c>
      <c r="E125" s="8" t="s">
        <v>75</v>
      </c>
      <c r="F125" s="8"/>
      <c r="G125" s="31">
        <f aca="true" t="shared" si="19" ref="G125:I126">G126</f>
        <v>450</v>
      </c>
      <c r="H125" s="31">
        <f t="shared" si="19"/>
        <v>450</v>
      </c>
      <c r="I125" s="31">
        <f t="shared" si="19"/>
        <v>450</v>
      </c>
    </row>
    <row r="126" spans="1:9" ht="19.5" customHeight="1">
      <c r="A126" s="15">
        <v>123</v>
      </c>
      <c r="B126" s="28" t="s">
        <v>93</v>
      </c>
      <c r="C126" s="15">
        <v>825</v>
      </c>
      <c r="D126" s="8" t="s">
        <v>8</v>
      </c>
      <c r="E126" s="8" t="s">
        <v>75</v>
      </c>
      <c r="F126" s="8" t="s">
        <v>27</v>
      </c>
      <c r="G126" s="31">
        <f t="shared" si="19"/>
        <v>450</v>
      </c>
      <c r="H126" s="31">
        <f t="shared" si="19"/>
        <v>450</v>
      </c>
      <c r="I126" s="31">
        <f t="shared" si="19"/>
        <v>450</v>
      </c>
    </row>
    <row r="127" spans="1:9" ht="24.75" customHeight="1">
      <c r="A127" s="15">
        <v>124</v>
      </c>
      <c r="B127" s="28" t="s">
        <v>46</v>
      </c>
      <c r="C127" s="15">
        <v>825</v>
      </c>
      <c r="D127" s="8" t="s">
        <v>8</v>
      </c>
      <c r="E127" s="8" t="s">
        <v>75</v>
      </c>
      <c r="F127" s="8" t="s">
        <v>34</v>
      </c>
      <c r="G127" s="31">
        <f>450</f>
        <v>450</v>
      </c>
      <c r="H127" s="31">
        <f>450</f>
        <v>450</v>
      </c>
      <c r="I127" s="31">
        <f>450</f>
        <v>450</v>
      </c>
    </row>
    <row r="128" spans="1:16" ht="64.5" customHeight="1">
      <c r="A128" s="15">
        <v>125</v>
      </c>
      <c r="B128" s="29" t="s">
        <v>98</v>
      </c>
      <c r="C128" s="15">
        <v>825</v>
      </c>
      <c r="D128" s="10" t="s">
        <v>8</v>
      </c>
      <c r="E128" s="8" t="s">
        <v>76</v>
      </c>
      <c r="F128" s="8"/>
      <c r="G128" s="31">
        <f>G129+G131</f>
        <v>90</v>
      </c>
      <c r="H128" s="31">
        <f>H129+H131</f>
        <v>90</v>
      </c>
      <c r="I128" s="31">
        <f>I129+I131</f>
        <v>90</v>
      </c>
      <c r="N128" t="s">
        <v>31</v>
      </c>
      <c r="O128" t="s">
        <v>31</v>
      </c>
      <c r="P128" t="s">
        <v>31</v>
      </c>
    </row>
    <row r="129" spans="1:15" ht="17.25" customHeight="1">
      <c r="A129" s="15">
        <v>126</v>
      </c>
      <c r="B129" s="28" t="s">
        <v>93</v>
      </c>
      <c r="C129" s="15">
        <v>825</v>
      </c>
      <c r="D129" s="10" t="s">
        <v>8</v>
      </c>
      <c r="E129" s="8" t="s">
        <v>76</v>
      </c>
      <c r="F129" s="8" t="s">
        <v>27</v>
      </c>
      <c r="G129" s="31">
        <f>G130</f>
        <v>80</v>
      </c>
      <c r="H129" s="31">
        <f>H130</f>
        <v>80</v>
      </c>
      <c r="I129" s="31">
        <f>I130</f>
        <v>80</v>
      </c>
      <c r="O129" t="s">
        <v>31</v>
      </c>
    </row>
    <row r="130" spans="1:15" ht="17.25" customHeight="1">
      <c r="A130" s="15">
        <v>127</v>
      </c>
      <c r="B130" s="28" t="s">
        <v>46</v>
      </c>
      <c r="C130" s="15">
        <v>825</v>
      </c>
      <c r="D130" s="10" t="s">
        <v>8</v>
      </c>
      <c r="E130" s="8" t="s">
        <v>76</v>
      </c>
      <c r="F130" s="8" t="s">
        <v>34</v>
      </c>
      <c r="G130" s="31">
        <f>80</f>
        <v>80</v>
      </c>
      <c r="H130" s="31">
        <f>80</f>
        <v>80</v>
      </c>
      <c r="I130" s="31">
        <f>80</f>
        <v>80</v>
      </c>
      <c r="J130" s="11"/>
      <c r="M130" t="s">
        <v>31</v>
      </c>
      <c r="O130" t="s">
        <v>31</v>
      </c>
    </row>
    <row r="131" spans="1:15" ht="17.25" customHeight="1">
      <c r="A131" s="15">
        <v>128</v>
      </c>
      <c r="B131" s="28" t="s">
        <v>24</v>
      </c>
      <c r="C131" s="15">
        <v>825</v>
      </c>
      <c r="D131" s="10" t="s">
        <v>8</v>
      </c>
      <c r="E131" s="8" t="s">
        <v>76</v>
      </c>
      <c r="F131" s="8" t="s">
        <v>38</v>
      </c>
      <c r="G131" s="31">
        <f>G132</f>
        <v>10</v>
      </c>
      <c r="H131" s="31">
        <f>H132</f>
        <v>10</v>
      </c>
      <c r="I131" s="31">
        <f>I132</f>
        <v>10</v>
      </c>
      <c r="J131" s="11"/>
      <c r="O131" t="s">
        <v>31</v>
      </c>
    </row>
    <row r="132" spans="1:14" ht="17.25" customHeight="1">
      <c r="A132" s="15">
        <v>129</v>
      </c>
      <c r="B132" s="28" t="s">
        <v>104</v>
      </c>
      <c r="C132" s="15">
        <v>825</v>
      </c>
      <c r="D132" s="10" t="s">
        <v>8</v>
      </c>
      <c r="E132" s="8" t="s">
        <v>76</v>
      </c>
      <c r="F132" s="8" t="s">
        <v>103</v>
      </c>
      <c r="G132" s="31">
        <f>10</f>
        <v>10</v>
      </c>
      <c r="H132" s="31">
        <f>10</f>
        <v>10</v>
      </c>
      <c r="I132" s="31">
        <f>10</f>
        <v>10</v>
      </c>
      <c r="J132" s="11"/>
      <c r="N132" t="s">
        <v>31</v>
      </c>
    </row>
    <row r="133" spans="1:14" ht="33" customHeight="1">
      <c r="A133" s="15">
        <v>130</v>
      </c>
      <c r="B133" s="28" t="s">
        <v>90</v>
      </c>
      <c r="C133" s="15">
        <v>825</v>
      </c>
      <c r="D133" s="10" t="s">
        <v>8</v>
      </c>
      <c r="E133" s="8" t="s">
        <v>73</v>
      </c>
      <c r="F133" s="8"/>
      <c r="G133" s="31">
        <f aca="true" t="shared" si="20" ref="G133:I135">G134</f>
        <v>257.999</v>
      </c>
      <c r="H133" s="31">
        <f t="shared" si="20"/>
        <v>257.999</v>
      </c>
      <c r="I133" s="31">
        <f t="shared" si="20"/>
        <v>257.999</v>
      </c>
      <c r="J133" s="11"/>
      <c r="N133" t="s">
        <v>31</v>
      </c>
    </row>
    <row r="134" spans="1:15" ht="65.25" customHeight="1">
      <c r="A134" s="15">
        <v>131</v>
      </c>
      <c r="B134" s="28" t="s">
        <v>113</v>
      </c>
      <c r="C134" s="15">
        <v>825</v>
      </c>
      <c r="D134" s="10" t="s">
        <v>8</v>
      </c>
      <c r="E134" s="8" t="s">
        <v>112</v>
      </c>
      <c r="F134" s="8"/>
      <c r="G134" s="31">
        <f t="shared" si="20"/>
        <v>257.999</v>
      </c>
      <c r="H134" s="31">
        <f t="shared" si="20"/>
        <v>257.999</v>
      </c>
      <c r="I134" s="31">
        <f t="shared" si="20"/>
        <v>257.999</v>
      </c>
      <c r="J134" s="11"/>
      <c r="O134" t="s">
        <v>31</v>
      </c>
    </row>
    <row r="135" spans="1:10" ht="17.25" customHeight="1">
      <c r="A135" s="15">
        <v>132</v>
      </c>
      <c r="B135" s="28" t="s">
        <v>93</v>
      </c>
      <c r="C135" s="15">
        <v>825</v>
      </c>
      <c r="D135" s="10" t="s">
        <v>8</v>
      </c>
      <c r="E135" s="8" t="s">
        <v>112</v>
      </c>
      <c r="F135" s="8" t="s">
        <v>27</v>
      </c>
      <c r="G135" s="31">
        <f t="shared" si="20"/>
        <v>257.999</v>
      </c>
      <c r="H135" s="31">
        <f t="shared" si="20"/>
        <v>257.999</v>
      </c>
      <c r="I135" s="31">
        <f t="shared" si="20"/>
        <v>257.999</v>
      </c>
      <c r="J135" s="11"/>
    </row>
    <row r="136" spans="1:10" ht="17.25" customHeight="1">
      <c r="A136" s="15">
        <v>133</v>
      </c>
      <c r="B136" s="28" t="s">
        <v>46</v>
      </c>
      <c r="C136" s="15">
        <v>825</v>
      </c>
      <c r="D136" s="10" t="s">
        <v>8</v>
      </c>
      <c r="E136" s="8" t="s">
        <v>112</v>
      </c>
      <c r="F136" s="8" t="s">
        <v>34</v>
      </c>
      <c r="G136" s="31">
        <f>257.999</f>
        <v>257.999</v>
      </c>
      <c r="H136" s="31">
        <f>257.999</f>
        <v>257.999</v>
      </c>
      <c r="I136" s="31">
        <f>257.999</f>
        <v>257.999</v>
      </c>
      <c r="J136" s="11"/>
    </row>
    <row r="137" spans="1:15" ht="17.25" customHeight="1">
      <c r="A137" s="15">
        <v>134</v>
      </c>
      <c r="B137" s="28" t="s">
        <v>42</v>
      </c>
      <c r="C137" s="15">
        <v>825</v>
      </c>
      <c r="D137" s="10" t="s">
        <v>8</v>
      </c>
      <c r="E137" s="8" t="s">
        <v>101</v>
      </c>
      <c r="F137" s="8"/>
      <c r="G137" s="31">
        <f aca="true" t="shared" si="21" ref="G137:I139">G138</f>
        <v>50</v>
      </c>
      <c r="H137" s="31">
        <f t="shared" si="21"/>
        <v>50</v>
      </c>
      <c r="I137" s="31">
        <f>I138</f>
        <v>50</v>
      </c>
      <c r="J137" s="11"/>
      <c r="N137" t="s">
        <v>31</v>
      </c>
      <c r="O137" t="s">
        <v>31</v>
      </c>
    </row>
    <row r="138" spans="1:15" ht="71.25" customHeight="1">
      <c r="A138" s="15">
        <v>135</v>
      </c>
      <c r="B138" s="28" t="s">
        <v>153</v>
      </c>
      <c r="C138" s="15">
        <v>825</v>
      </c>
      <c r="D138" s="10" t="s">
        <v>8</v>
      </c>
      <c r="E138" s="8" t="s">
        <v>102</v>
      </c>
      <c r="F138" s="8"/>
      <c r="G138" s="31">
        <f t="shared" si="21"/>
        <v>50</v>
      </c>
      <c r="H138" s="31">
        <f t="shared" si="21"/>
        <v>50</v>
      </c>
      <c r="I138" s="31">
        <f t="shared" si="21"/>
        <v>50</v>
      </c>
      <c r="J138" s="11"/>
      <c r="K138" s="9" t="s">
        <v>31</v>
      </c>
      <c r="M138" t="s">
        <v>31</v>
      </c>
      <c r="N138" t="s">
        <v>31</v>
      </c>
      <c r="O138" t="s">
        <v>31</v>
      </c>
    </row>
    <row r="139" spans="1:14" ht="17.25" customHeight="1">
      <c r="A139" s="15">
        <v>136</v>
      </c>
      <c r="B139" s="28" t="s">
        <v>93</v>
      </c>
      <c r="C139" s="15">
        <v>825</v>
      </c>
      <c r="D139" s="10" t="s">
        <v>8</v>
      </c>
      <c r="E139" s="8" t="s">
        <v>102</v>
      </c>
      <c r="F139" s="8" t="s">
        <v>27</v>
      </c>
      <c r="G139" s="31">
        <f t="shared" si="21"/>
        <v>50</v>
      </c>
      <c r="H139" s="31">
        <f t="shared" si="21"/>
        <v>50</v>
      </c>
      <c r="I139" s="31">
        <f t="shared" si="21"/>
        <v>50</v>
      </c>
      <c r="J139" s="11"/>
      <c r="M139" t="s">
        <v>31</v>
      </c>
      <c r="N139" t="s">
        <v>31</v>
      </c>
    </row>
    <row r="140" spans="1:14" ht="17.25" customHeight="1">
      <c r="A140" s="15">
        <v>137</v>
      </c>
      <c r="B140" s="28" t="s">
        <v>46</v>
      </c>
      <c r="C140" s="15">
        <v>825</v>
      </c>
      <c r="D140" s="10" t="s">
        <v>8</v>
      </c>
      <c r="E140" s="8" t="s">
        <v>102</v>
      </c>
      <c r="F140" s="8" t="s">
        <v>34</v>
      </c>
      <c r="G140" s="31">
        <f>50</f>
        <v>50</v>
      </c>
      <c r="H140" s="31">
        <f>50</f>
        <v>50</v>
      </c>
      <c r="I140" s="31">
        <f>50</f>
        <v>50</v>
      </c>
      <c r="J140" s="11"/>
      <c r="M140" t="s">
        <v>31</v>
      </c>
      <c r="N140" t="s">
        <v>31</v>
      </c>
    </row>
    <row r="141" spans="1:9" ht="15.75">
      <c r="A141" s="15">
        <v>138</v>
      </c>
      <c r="B141" s="28" t="s">
        <v>129</v>
      </c>
      <c r="C141" s="15">
        <v>825</v>
      </c>
      <c r="D141" s="10" t="s">
        <v>14</v>
      </c>
      <c r="E141" s="8"/>
      <c r="F141" s="8"/>
      <c r="G141" s="31">
        <f aca="true" t="shared" si="22" ref="G141:I142">G142</f>
        <v>1575.45236</v>
      </c>
      <c r="H141" s="31">
        <f t="shared" si="22"/>
        <v>1575.45236</v>
      </c>
      <c r="I141" s="31">
        <f t="shared" si="22"/>
        <v>1575.45236</v>
      </c>
    </row>
    <row r="142" spans="1:9" ht="31.5">
      <c r="A142" s="15">
        <v>139</v>
      </c>
      <c r="B142" s="28" t="s">
        <v>84</v>
      </c>
      <c r="C142" s="15">
        <v>825</v>
      </c>
      <c r="D142" s="10" t="s">
        <v>14</v>
      </c>
      <c r="E142" s="8" t="s">
        <v>70</v>
      </c>
      <c r="F142" s="8"/>
      <c r="G142" s="31">
        <f t="shared" si="22"/>
        <v>1575.45236</v>
      </c>
      <c r="H142" s="31">
        <f t="shared" si="22"/>
        <v>1575.45236</v>
      </c>
      <c r="I142" s="31">
        <f t="shared" si="22"/>
        <v>1575.45236</v>
      </c>
    </row>
    <row r="143" spans="1:9" ht="20.25" customHeight="1">
      <c r="A143" s="15">
        <v>140</v>
      </c>
      <c r="B143" s="29" t="s">
        <v>42</v>
      </c>
      <c r="C143" s="15">
        <v>825</v>
      </c>
      <c r="D143" s="10" t="s">
        <v>14</v>
      </c>
      <c r="E143" s="8" t="s">
        <v>101</v>
      </c>
      <c r="F143" s="8"/>
      <c r="G143" s="31">
        <f>G144+G147</f>
        <v>1575.45236</v>
      </c>
      <c r="H143" s="31">
        <f>H144+H147</f>
        <v>1575.45236</v>
      </c>
      <c r="I143" s="31">
        <f>I144+I147</f>
        <v>1575.45236</v>
      </c>
    </row>
    <row r="144" spans="1:14" ht="59.25" customHeight="1">
      <c r="A144" s="15">
        <v>141</v>
      </c>
      <c r="B144" s="29" t="s">
        <v>109</v>
      </c>
      <c r="C144" s="15">
        <v>825</v>
      </c>
      <c r="D144" s="10" t="s">
        <v>14</v>
      </c>
      <c r="E144" s="8" t="s">
        <v>110</v>
      </c>
      <c r="F144" s="8"/>
      <c r="G144" s="31">
        <f aca="true" t="shared" si="23" ref="G144:I145">G145</f>
        <v>504.97345</v>
      </c>
      <c r="H144" s="31">
        <f t="shared" si="23"/>
        <v>504.97345</v>
      </c>
      <c r="I144" s="31">
        <f t="shared" si="23"/>
        <v>504.97345</v>
      </c>
      <c r="M144" t="s">
        <v>31</v>
      </c>
      <c r="N144" t="s">
        <v>31</v>
      </c>
    </row>
    <row r="145" spans="1:9" ht="54" customHeight="1">
      <c r="A145" s="15">
        <v>142</v>
      </c>
      <c r="B145" s="28" t="s">
        <v>43</v>
      </c>
      <c r="C145" s="15">
        <v>825</v>
      </c>
      <c r="D145" s="10" t="s">
        <v>14</v>
      </c>
      <c r="E145" s="8" t="s">
        <v>110</v>
      </c>
      <c r="F145" s="8" t="s">
        <v>32</v>
      </c>
      <c r="G145" s="31">
        <f t="shared" si="23"/>
        <v>504.97345</v>
      </c>
      <c r="H145" s="31">
        <f t="shared" si="23"/>
        <v>504.97345</v>
      </c>
      <c r="I145" s="31">
        <f t="shared" si="23"/>
        <v>504.97345</v>
      </c>
    </row>
    <row r="146" spans="1:15" ht="20.25" customHeight="1">
      <c r="A146" s="15">
        <v>143</v>
      </c>
      <c r="B146" s="29" t="s">
        <v>44</v>
      </c>
      <c r="C146" s="15">
        <v>825</v>
      </c>
      <c r="D146" s="10" t="s">
        <v>14</v>
      </c>
      <c r="E146" s="8" t="s">
        <v>110</v>
      </c>
      <c r="F146" s="8" t="s">
        <v>30</v>
      </c>
      <c r="G146" s="31">
        <f>504.97345</f>
        <v>504.97345</v>
      </c>
      <c r="H146" s="31">
        <f>504.97345</f>
        <v>504.97345</v>
      </c>
      <c r="I146" s="31">
        <f>504.97345</f>
        <v>504.97345</v>
      </c>
      <c r="O146" t="s">
        <v>31</v>
      </c>
    </row>
    <row r="147" spans="1:15" ht="71.25" customHeight="1">
      <c r="A147" s="15">
        <v>147</v>
      </c>
      <c r="B147" s="29" t="s">
        <v>111</v>
      </c>
      <c r="C147" s="15">
        <v>825</v>
      </c>
      <c r="D147" s="10" t="s">
        <v>14</v>
      </c>
      <c r="E147" s="8" t="s">
        <v>155</v>
      </c>
      <c r="F147" s="8"/>
      <c r="G147" s="31">
        <f aca="true" t="shared" si="24" ref="G147:I148">G148</f>
        <v>1070.47891</v>
      </c>
      <c r="H147" s="31">
        <f t="shared" si="24"/>
        <v>1070.47891</v>
      </c>
      <c r="I147" s="31">
        <f t="shared" si="24"/>
        <v>1070.47891</v>
      </c>
      <c r="O147" t="s">
        <v>31</v>
      </c>
    </row>
    <row r="148" spans="1:13" ht="54" customHeight="1">
      <c r="A148" s="15">
        <v>148</v>
      </c>
      <c r="B148" s="28" t="s">
        <v>43</v>
      </c>
      <c r="C148" s="15">
        <v>825</v>
      </c>
      <c r="D148" s="10" t="s">
        <v>14</v>
      </c>
      <c r="E148" s="8" t="s">
        <v>155</v>
      </c>
      <c r="F148" s="8" t="s">
        <v>32</v>
      </c>
      <c r="G148" s="31">
        <f t="shared" si="24"/>
        <v>1070.47891</v>
      </c>
      <c r="H148" s="31">
        <f t="shared" si="24"/>
        <v>1070.47891</v>
      </c>
      <c r="I148" s="31">
        <f t="shared" si="24"/>
        <v>1070.47891</v>
      </c>
      <c r="M148" t="s">
        <v>31</v>
      </c>
    </row>
    <row r="149" spans="1:14" ht="20.25" customHeight="1">
      <c r="A149" s="15">
        <v>149</v>
      </c>
      <c r="B149" s="29" t="s">
        <v>44</v>
      </c>
      <c r="C149" s="15">
        <v>825</v>
      </c>
      <c r="D149" s="10" t="s">
        <v>14</v>
      </c>
      <c r="E149" s="8" t="s">
        <v>155</v>
      </c>
      <c r="F149" s="8" t="s">
        <v>30</v>
      </c>
      <c r="G149" s="31">
        <f>980.47347+90.00544</f>
        <v>1070.47891</v>
      </c>
      <c r="H149" s="31">
        <f>980.47347+90.00544</f>
        <v>1070.47891</v>
      </c>
      <c r="I149" s="31">
        <f>980.47347+90.00544</f>
        <v>1070.47891</v>
      </c>
      <c r="M149" t="s">
        <v>31</v>
      </c>
      <c r="N149" t="s">
        <v>31</v>
      </c>
    </row>
    <row r="150" spans="1:9" ht="20.25" customHeight="1">
      <c r="A150" s="15">
        <v>150</v>
      </c>
      <c r="B150" s="29" t="s">
        <v>121</v>
      </c>
      <c r="C150" s="15">
        <v>825</v>
      </c>
      <c r="D150" s="10" t="s">
        <v>115</v>
      </c>
      <c r="E150" s="8"/>
      <c r="F150" s="8"/>
      <c r="G150" s="31">
        <f>G151</f>
        <v>15</v>
      </c>
      <c r="H150" s="31">
        <f>H151</f>
        <v>15</v>
      </c>
      <c r="I150" s="31">
        <f>I151</f>
        <v>15</v>
      </c>
    </row>
    <row r="151" spans="1:14" ht="20.25" customHeight="1">
      <c r="A151" s="15">
        <v>151</v>
      </c>
      <c r="B151" s="29" t="s">
        <v>118</v>
      </c>
      <c r="C151" s="15">
        <v>825</v>
      </c>
      <c r="D151" s="10" t="s">
        <v>114</v>
      </c>
      <c r="E151" s="8"/>
      <c r="F151" s="8"/>
      <c r="G151" s="31">
        <f>G152</f>
        <v>15</v>
      </c>
      <c r="H151" s="31">
        <f aca="true" t="shared" si="25" ref="G151:I155">H152</f>
        <v>15</v>
      </c>
      <c r="I151" s="31">
        <f t="shared" si="25"/>
        <v>15</v>
      </c>
      <c r="N151" t="s">
        <v>31</v>
      </c>
    </row>
    <row r="152" spans="1:15" ht="37.5" customHeight="1">
      <c r="A152" s="15">
        <v>152</v>
      </c>
      <c r="B152" s="29" t="s">
        <v>84</v>
      </c>
      <c r="C152" s="15">
        <v>825</v>
      </c>
      <c r="D152" s="10" t="s">
        <v>114</v>
      </c>
      <c r="E152" s="8" t="s">
        <v>70</v>
      </c>
      <c r="F152" s="8"/>
      <c r="G152" s="31">
        <f>G153</f>
        <v>15</v>
      </c>
      <c r="H152" s="31">
        <f>H153</f>
        <v>15</v>
      </c>
      <c r="I152" s="31">
        <f>I153</f>
        <v>15</v>
      </c>
      <c r="N152" t="s">
        <v>31</v>
      </c>
      <c r="O152" t="s">
        <v>31</v>
      </c>
    </row>
    <row r="153" spans="1:12" ht="20.25" customHeight="1">
      <c r="A153" s="15">
        <v>153</v>
      </c>
      <c r="B153" s="29" t="s">
        <v>85</v>
      </c>
      <c r="C153" s="15">
        <v>825</v>
      </c>
      <c r="D153" s="10" t="s">
        <v>114</v>
      </c>
      <c r="E153" s="8" t="s">
        <v>71</v>
      </c>
      <c r="F153" s="8"/>
      <c r="G153" s="31">
        <f t="shared" si="25"/>
        <v>15</v>
      </c>
      <c r="H153" s="31">
        <f t="shared" si="25"/>
        <v>15</v>
      </c>
      <c r="I153" s="31">
        <f t="shared" si="25"/>
        <v>15</v>
      </c>
      <c r="L153" s="9" t="s">
        <v>31</v>
      </c>
    </row>
    <row r="154" spans="1:15" ht="69.75" customHeight="1">
      <c r="A154" s="15">
        <v>154</v>
      </c>
      <c r="B154" s="29" t="s">
        <v>116</v>
      </c>
      <c r="C154" s="15">
        <v>825</v>
      </c>
      <c r="D154" s="10" t="s">
        <v>114</v>
      </c>
      <c r="E154" s="8" t="s">
        <v>117</v>
      </c>
      <c r="F154" s="8"/>
      <c r="G154" s="31">
        <f t="shared" si="25"/>
        <v>15</v>
      </c>
      <c r="H154" s="31">
        <f t="shared" si="25"/>
        <v>15</v>
      </c>
      <c r="I154" s="31">
        <f t="shared" si="25"/>
        <v>15</v>
      </c>
      <c r="O154" t="s">
        <v>31</v>
      </c>
    </row>
    <row r="155" spans="1:14" ht="20.25" customHeight="1">
      <c r="A155" s="15">
        <v>155</v>
      </c>
      <c r="B155" s="28" t="s">
        <v>93</v>
      </c>
      <c r="C155" s="15">
        <v>825</v>
      </c>
      <c r="D155" s="10" t="s">
        <v>114</v>
      </c>
      <c r="E155" s="8" t="s">
        <v>117</v>
      </c>
      <c r="F155" s="8" t="s">
        <v>27</v>
      </c>
      <c r="G155" s="31">
        <f t="shared" si="25"/>
        <v>15</v>
      </c>
      <c r="H155" s="31">
        <f t="shared" si="25"/>
        <v>15</v>
      </c>
      <c r="I155" s="31">
        <f t="shared" si="25"/>
        <v>15</v>
      </c>
      <c r="N155" t="s">
        <v>31</v>
      </c>
    </row>
    <row r="156" spans="1:9" ht="20.25" customHeight="1">
      <c r="A156" s="15">
        <v>156</v>
      </c>
      <c r="B156" s="28" t="s">
        <v>46</v>
      </c>
      <c r="C156" s="15">
        <v>825</v>
      </c>
      <c r="D156" s="10" t="s">
        <v>114</v>
      </c>
      <c r="E156" s="8" t="s">
        <v>117</v>
      </c>
      <c r="F156" s="8" t="s">
        <v>34</v>
      </c>
      <c r="G156" s="31">
        <f>15</f>
        <v>15</v>
      </c>
      <c r="H156" s="31">
        <f>15</f>
        <v>15</v>
      </c>
      <c r="I156" s="31">
        <f>15</f>
        <v>15</v>
      </c>
    </row>
    <row r="157" spans="1:9" ht="19.5" customHeight="1">
      <c r="A157" s="15">
        <v>157</v>
      </c>
      <c r="B157" s="28" t="s">
        <v>105</v>
      </c>
      <c r="C157" s="15"/>
      <c r="D157" s="10"/>
      <c r="E157" s="8"/>
      <c r="F157" s="8"/>
      <c r="G157" s="31">
        <v>0</v>
      </c>
      <c r="H157" s="31">
        <f>154.98</f>
        <v>154.98</v>
      </c>
      <c r="I157" s="31">
        <f>310.23</f>
        <v>310.23</v>
      </c>
    </row>
    <row r="158" spans="1:13" ht="15.75">
      <c r="A158" s="50" t="s">
        <v>119</v>
      </c>
      <c r="B158" s="51"/>
      <c r="C158" s="15"/>
      <c r="D158" s="37"/>
      <c r="E158" s="37"/>
      <c r="F158" s="37"/>
      <c r="G158" s="31">
        <f>G11+G65+G74+G101+G115+G150+G157</f>
        <v>6478.26</v>
      </c>
      <c r="H158" s="31">
        <f>H11+H65+H74+H101+H115+H150+H157</f>
        <v>6488.803</v>
      </c>
      <c r="I158" s="31">
        <f>I11+I65+I74+I101+I115+I150+I157</f>
        <v>6448.403</v>
      </c>
      <c r="J158" s="19"/>
      <c r="M158" t="s">
        <v>31</v>
      </c>
    </row>
    <row r="159" spans="1:10" ht="15.75">
      <c r="A159" s="5"/>
      <c r="B159" s="1"/>
      <c r="C159" s="1"/>
      <c r="D159" s="1"/>
      <c r="E159" s="1"/>
      <c r="F159" s="1"/>
      <c r="G159" s="3"/>
      <c r="H159" s="3"/>
      <c r="I159" s="2"/>
      <c r="J159" s="20"/>
    </row>
    <row r="160" spans="1:10" ht="15.75">
      <c r="A160" s="5"/>
      <c r="B160" s="1"/>
      <c r="C160" s="1"/>
      <c r="G160" s="2"/>
      <c r="H160" s="2"/>
      <c r="I160" s="2"/>
      <c r="J160" s="20"/>
    </row>
    <row r="161" spans="1:10" ht="15.75">
      <c r="A161" s="5"/>
      <c r="G161" s="4"/>
      <c r="H161" s="2"/>
      <c r="I161" s="2"/>
      <c r="J161" s="20"/>
    </row>
    <row r="162" spans="1:10" ht="15.75">
      <c r="A162" s="5"/>
      <c r="G162" s="2"/>
      <c r="H162" s="2"/>
      <c r="I162" s="2"/>
      <c r="J162" s="20"/>
    </row>
    <row r="163" ht="15.75">
      <c r="A163" s="5"/>
    </row>
    <row r="164" spans="1:13" ht="15.75">
      <c r="A164" s="5"/>
      <c r="M164" t="s">
        <v>31</v>
      </c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spans="1:7" ht="15.75">
      <c r="A174" s="5"/>
      <c r="G174" t="s">
        <v>31</v>
      </c>
    </row>
    <row r="175" ht="15.75">
      <c r="A175" s="5"/>
    </row>
    <row r="176" ht="15.75">
      <c r="A176" s="5"/>
    </row>
    <row r="177" ht="15.75">
      <c r="A177" s="5"/>
    </row>
  </sheetData>
  <sheetProtection/>
  <autoFilter ref="A8:I158"/>
  <mergeCells count="5">
    <mergeCell ref="A158:B158"/>
    <mergeCell ref="F1:I1"/>
    <mergeCell ref="F2:I2"/>
    <mergeCell ref="A3:I3"/>
    <mergeCell ref="B5:H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2019-11-05T03:06:57Z</cp:lastPrinted>
  <dcterms:created xsi:type="dcterms:W3CDTF">2006-12-12T07:04:01Z</dcterms:created>
  <dcterms:modified xsi:type="dcterms:W3CDTF">2024-02-28T03:26:32Z</dcterms:modified>
  <cp:category/>
  <cp:version/>
  <cp:contentType/>
  <cp:contentStatus/>
</cp:coreProperties>
</file>