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5480" windowHeight="1146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'Лист1'!$A$1:$H$329</definedName>
  </definedNames>
  <calcPr fullCalcOnLoad="1"/>
</workbook>
</file>

<file path=xl/sharedStrings.xml><?xml version="1.0" encoding="utf-8"?>
<sst xmlns="http://schemas.openxmlformats.org/spreadsheetml/2006/main" count="1358" uniqueCount="565">
  <si>
    <t>Подпрограмма "Развитие и модернизация объектов жилищного фонда на территории Большеулуйского сельсовета"</t>
  </si>
  <si>
    <t>0501</t>
  </si>
  <si>
    <t>Жилищное хозяйство</t>
  </si>
  <si>
    <t>Подпрограмма "Развитие и модернизация объектов коммунальной инфраструктуры на территории Большеулуйского сельсовета"</t>
  </si>
  <si>
    <t>Функционирование администрации Большеулуйского сельсовета</t>
  </si>
  <si>
    <t>0400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</si>
  <si>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</si>
  <si>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</si>
  <si>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НАЦИОНАЛЬНАЯ ЭКОНОМИКА</t>
  </si>
  <si>
    <t>0409</t>
  </si>
  <si>
    <t>0104</t>
  </si>
  <si>
    <t>0113</t>
  </si>
  <si>
    <t>120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</si>
  <si>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</si>
  <si>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</si>
  <si>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2</t>
  </si>
  <si>
    <t>Раздел, подраздел</t>
  </si>
  <si>
    <t>Всего</t>
  </si>
  <si>
    <t>Другие общегосударственные вопросы</t>
  </si>
  <si>
    <t>200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</si>
  <si>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</si>
  <si>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</si>
  <si>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</si>
  <si>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</si>
  <si>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</si>
  <si>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</si>
  <si>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</si>
  <si>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</si>
  <si>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</si>
  <si>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0100</t>
  </si>
  <si>
    <t>100</t>
  </si>
  <si>
    <t>110</t>
  </si>
  <si>
    <t>240</t>
  </si>
  <si>
    <t>Вид расходов</t>
  </si>
  <si>
    <t>Расходы на выплату персоналу государственных (муниципальных) органов</t>
  </si>
  <si>
    <t>6</t>
  </si>
  <si>
    <t>7</t>
  </si>
  <si>
    <t>0503</t>
  </si>
  <si>
    <t>Благоустройство</t>
  </si>
  <si>
    <t>Подпрограмма "Содержание улично-дорожной сети населенных пунктов Большеулуйского сельсовета"</t>
  </si>
  <si>
    <t>Подпрограмма "Обеспечение содержания мест захоронения на территории Большеулуйского сельсовета"</t>
  </si>
  <si>
    <t>Подпрограмма "Прочие мероприятия по благоустройству территории Большеулуйского сельсовета"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</si>
  <si>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</si>
  <si>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</si>
  <si>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</si>
  <si>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</si>
  <si>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</si>
  <si>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</si>
  <si>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</si>
  <si>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</si>
  <si>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</si>
  <si>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</si>
  <si>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</si>
  <si>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</si>
  <si>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</si>
  <si>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</si>
  <si>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</si>
  <si>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</si>
  <si>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</si>
  <si>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</si>
  <si>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</si>
  <si>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</si>
  <si>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</si>
  <si>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</si>
  <si>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</si>
  <si>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</si>
  <si>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</si>
  <si>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</si>
  <si>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</si>
  <si>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0200</t>
  </si>
  <si>
    <t>0203</t>
  </si>
  <si>
    <t>НАЦИОНАЛЬНАЯ ОБОРОНА</t>
  </si>
  <si>
    <t xml:space="preserve">Мобилизационная и вневойсковая подготовка </t>
  </si>
  <si>
    <t>0102</t>
  </si>
  <si>
    <t>0500</t>
  </si>
  <si>
    <t>0502</t>
  </si>
  <si>
    <t>ЖИЛИЩНО-КОММУНАЛЬНОЕ ХОЗЯЙСТВО</t>
  </si>
  <si>
    <t>Коммунальное хозяйство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</si>
  <si>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</si>
  <si>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</si>
  <si>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</si>
  <si>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</si>
  <si>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Непрограммные расходы отдельных органов исполнительной власти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</si>
  <si>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</si>
  <si>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</si>
  <si>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</si>
  <si>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</si>
  <si>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</si>
  <si>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0505</t>
  </si>
  <si>
    <t>Другие вопросы в области жилищно-коммунального хозяйства</t>
  </si>
  <si>
    <t>Отдельные мероприятия</t>
  </si>
  <si>
    <t>Подпрограмма "Обеспечение реализации муниципальной программы"</t>
  </si>
  <si>
    <t>Условно утвержденные расходы</t>
  </si>
  <si>
    <t>800</t>
  </si>
  <si>
    <t>Иные бюджетные ассигнования</t>
  </si>
  <si>
    <t>Непрограммные расходы по переданным полномочиям органов исполнительной власти</t>
  </si>
  <si>
    <t>540</t>
  </si>
  <si>
    <t>Межбюджетные трансферты</t>
  </si>
  <si>
    <t xml:space="preserve">Иные межбюджетные трансферты </t>
  </si>
  <si>
    <t>1400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</si>
  <si>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</si>
  <si>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</si>
  <si>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</si>
  <si>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1102</t>
  </si>
  <si>
    <t>Массовый спорт</t>
  </si>
  <si>
    <t>ФИЗИЧЕСКАЯ КУЛЬТУРА И СПОРТ</t>
  </si>
  <si>
    <t>14</t>
  </si>
  <si>
    <t>25</t>
  </si>
  <si>
    <t>26</t>
  </si>
  <si>
    <t>27</t>
  </si>
  <si>
    <t>28</t>
  </si>
  <si>
    <t>29</t>
  </si>
  <si>
    <t>35</t>
  </si>
  <si>
    <t>36</t>
  </si>
  <si>
    <t>37</t>
  </si>
  <si>
    <t>38</t>
  </si>
  <si>
    <t>39</t>
  </si>
  <si>
    <t>46</t>
  </si>
  <si>
    <t>47</t>
  </si>
  <si>
    <t>48</t>
  </si>
  <si>
    <t>49</t>
  </si>
  <si>
    <t>50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</si>
  <si>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</si>
  <si>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</si>
  <si>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</si>
  <si>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</si>
  <si>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</si>
  <si>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</si>
  <si>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</si>
  <si>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</si>
  <si>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</si>
  <si>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</si>
  <si>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</si>
  <si>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</si>
  <si>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</si>
  <si>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</si>
  <si>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</si>
  <si>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</si>
  <si>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</si>
  <si>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</si>
  <si>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</si>
  <si>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</si>
  <si>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</si>
  <si>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</si>
  <si>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</si>
  <si>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</si>
  <si>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</si>
  <si>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</si>
  <si>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</si>
  <si>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</si>
  <si>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</si>
  <si>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</si>
  <si>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</si>
  <si>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</si>
  <si>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</si>
  <si>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</si>
  <si>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</si>
  <si>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</si>
  <si>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</si>
  <si>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</si>
  <si>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</si>
  <si>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</si>
  <si>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</si>
  <si>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</si>
  <si>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</si>
  <si>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</si>
  <si>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</si>
  <si>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</si>
  <si>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</si>
  <si>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</si>
  <si>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</si>
  <si>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</si>
  <si>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</si>
  <si>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</si>
  <si>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143</t>
  </si>
  <si>
    <t>144</t>
  </si>
  <si>
    <t>145</t>
  </si>
  <si>
    <t>146</t>
  </si>
  <si>
    <t>147</t>
  </si>
  <si>
    <t>148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</si>
  <si>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</si>
  <si>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</si>
  <si>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</si>
  <si>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</si>
  <si>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</si>
  <si>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</si>
  <si>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</si>
  <si>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</si>
  <si>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</si>
  <si>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</si>
  <si>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</si>
  <si>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</si>
  <si>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</si>
  <si>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</si>
  <si>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</si>
  <si>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</si>
  <si>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</si>
  <si>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</si>
  <si>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</si>
  <si>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173</t>
  </si>
  <si>
    <t>174</t>
  </si>
  <si>
    <t>175</t>
  </si>
  <si>
    <t>176</t>
  </si>
  <si>
    <t>177</t>
  </si>
  <si>
    <t>178</t>
  </si>
  <si>
    <t>183</t>
  </si>
  <si>
    <t>184</t>
  </si>
  <si>
    <t>185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</si>
  <si>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</si>
  <si>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</si>
  <si>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</si>
  <si>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</si>
  <si>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</si>
  <si>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</si>
  <si>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</si>
  <si>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</si>
  <si>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</si>
  <si>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</si>
  <si>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</si>
  <si>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</si>
  <si>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</si>
  <si>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Полномочия в области культуры, молодежи и спорта в рамках непрограммных расходов по переданным полномочиям органов исполнительной власти</t>
  </si>
  <si>
    <t xml:space="preserve"> Субсидии краевому бюджету из бюджета поселения ("отрицательный трансферт") в рамках непрограммных расходов отдельных органов исполнительной власти</t>
  </si>
  <si>
    <t>Дорожное хозяйство (дорожные фонды)</t>
  </si>
  <si>
    <t>ОБЩЕГОСУДАРСТВЕННЫЕ  ВОПРОСЫ</t>
  </si>
  <si>
    <t>870</t>
  </si>
  <si>
    <t>0111</t>
  </si>
  <si>
    <t>Резервные фонды</t>
  </si>
  <si>
    <t>Резервные средства</t>
  </si>
  <si>
    <t>Резервные фонды исполнительных органов местного самоуправления по Администрации Большеулуйского сельсовета в рамках непрограммных расходов отдельных органов исполнительной власти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</si>
  <si>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</si>
  <si>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</si>
  <si>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</si>
  <si>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0100000000</t>
  </si>
  <si>
    <t>0110000000</t>
  </si>
  <si>
    <t>0120000000</t>
  </si>
  <si>
    <t>0130000000</t>
  </si>
  <si>
    <t>0140000000</t>
  </si>
  <si>
    <t>0150000000</t>
  </si>
  <si>
    <t>0200000000</t>
  </si>
  <si>
    <t>0290000000</t>
  </si>
  <si>
    <t>9600000000</t>
  </si>
  <si>
    <t>9610000000</t>
  </si>
  <si>
    <t>9610000920</t>
  </si>
  <si>
    <t>9610000950</t>
  </si>
  <si>
    <t>9610000990</t>
  </si>
  <si>
    <t>9610051180</t>
  </si>
  <si>
    <t>9610075140</t>
  </si>
  <si>
    <t>9700000000</t>
  </si>
  <si>
    <t>9710000000</t>
  </si>
  <si>
    <t>Закупка товаров, работ и услуг для обеспечения государственных (муниципальных) нужд</t>
  </si>
  <si>
    <t xml:space="preserve">Муниципальная программа "О мерах противодействию терроризму и экстремизму и чрезвычайных ситуаций на территории Большеулуйского сельсовета" </t>
  </si>
  <si>
    <t>0190000000</t>
  </si>
  <si>
    <t xml:space="preserve">Инвентаризация объектов жилищно-коммунального хозяйства Большеулуйского сельсовета в рамках подпрограммы "Развитие и модернизация объектов коммунальной инфраструктуры на территории Большеулуйского сельсовета" муниципальной программы "Модернизация жилищно-коммунального хозяйства на территории Большеулуйского сельсовета" </t>
  </si>
  <si>
    <t xml:space="preserve">Развитие и поддержка инициатив жителей населенных пунктов по благоустройству территорий в рамках подпрограммы "Прочие мероприятия по благоустройству территории Большеулуйского сельсовета" муниципальной программы "Благоустройство территории Большеулуйского сельсовета" </t>
  </si>
  <si>
    <t>8</t>
  </si>
  <si>
    <t>45</t>
  </si>
  <si>
    <t>51</t>
  </si>
  <si>
    <t>52</t>
  </si>
  <si>
    <t>53</t>
  </si>
  <si>
    <t>54</t>
  </si>
  <si>
    <t>55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</si>
  <si>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</si>
  <si>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</si>
  <si>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</si>
  <si>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</si>
  <si>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</si>
  <si>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</si>
  <si>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</si>
  <si>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</si>
  <si>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</si>
  <si>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</si>
  <si>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</si>
  <si>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</si>
  <si>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</si>
  <si>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</si>
  <si>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</si>
  <si>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</si>
  <si>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</si>
  <si>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</si>
  <si>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</si>
  <si>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</si>
  <si>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</si>
  <si>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</si>
  <si>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179</t>
  </si>
  <si>
    <t>180</t>
  </si>
  <si>
    <t>181</t>
  </si>
  <si>
    <t>182</t>
  </si>
  <si>
    <t xml:space="preserve">Муниципальная программа "Благоустройство территории Большеулуйского сельсовета" </t>
  </si>
  <si>
    <t>0412</t>
  </si>
  <si>
    <t xml:space="preserve">Другие вопросы в области национальной экономики
</t>
  </si>
  <si>
    <t>Национальная экономика</t>
  </si>
  <si>
    <t>226</t>
  </si>
  <si>
    <t xml:space="preserve"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 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</si>
  <si>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</si>
  <si>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</si>
  <si>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</si>
  <si>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 в рамках непрограммных расходов по переданным полномочиям органов исполнительной власти</t>
  </si>
  <si>
    <t>Иные межбюджетные трансферты в области физкультуры и школьного спорта в рамках непрограммных расходов по переданным полномочиям органов исполнительной власти</t>
  </si>
  <si>
    <t>Подпрограмма "Обслуживание и текущий ремонт уличного освещения на территории Большеулуйского сельсовета"</t>
  </si>
  <si>
    <t xml:space="preserve">Муниципальная программа "Модернизация жилищно-коммунального хозяйства на территории Большеулуйского сельсовета" </t>
  </si>
  <si>
    <t xml:space="preserve">Содержание уличного освещения в рамках подпрограммы "Обслуживание и текущий ремонт уличного освещения на территории Большеулуйского сельсовета" муниципальной программы "Благоустройство территории Большеулуйского сельсовета" </t>
  </si>
  <si>
    <t xml:space="preserve">Проведение мероприятий по обеспечению санитарного благополучия в местах несанкционированных свалок в рамках подпрограммы "Прочие мероприятия по благоустройству территории Большеулуйского сельсовета" муниципальной программы "Благоустройство территории Большеулуйского сельсовета" </t>
  </si>
  <si>
    <t xml:space="preserve">Благоустройство территории, отведенной для проведения культурно-массовых мероприятий для населения в рамках подпрограммы "Прочие мероприятия по благоустройству территории Большеулуйского сельсовета" муниципальной программы "Благоустройство территории Большеулуйского сельсовета" </t>
  </si>
  <si>
    <t>Проведение работ по изготовлению землеустроительной документации по межеванию планов земельных участков Большеулуйского сельсовета в рамках подпрограммы "Прочие мероприятия по благоустройству территории Большеулуйского сельсовета", муниципальной программы "Благоустройство территории Большеулуйского сельсовета"</t>
  </si>
  <si>
    <t xml:space="preserve">Повышение эффективности исполнения муниципальных функций в сфере благоустройства территории населенных пунктов в рамках подпрограммы "Обеспечение реализации муниципальной программы" муниципальной программы "Благоустройство территории Большеулуйского сельсовета" </t>
  </si>
  <si>
    <t xml:space="preserve">Сохранение жилищного фонда пригодным для эксплуатации путем проведения ремонтов в жилых домах Большеулуйского сельсовета в рамках подпрограммы "Развитие и модернизация объектов жилищного фонда на территории Большеулуйского сельсовета" муниципальной программы "Модернизация жилищно-коммунального хозяйства на территории Большеулуйского сельсовета" </t>
  </si>
  <si>
    <t xml:space="preserve">Обеспечение населения бесперебойным теплоснабжением в рамках подпрограммы "Развитие и модернизация объектов коммунальной инфраструктуры на территории Большеулуйского сельсовета" муниципальной программы "Модернизация жилищно-коммунального хозяйства на территории Большеулуйского сельсовета" </t>
  </si>
  <si>
    <t xml:space="preserve">Обеспечение населения питьевой водой, соответствующей требованиям безопасности и безвредности, установленным санитарно-эпидемиологическим правилам в рамках подпрограммы "Развитие и модернизация объектов коммунальной инфраструктуры на территории Большеулуйского сельсовета" муниципальной программы "Модернизация жилищно-коммунального хозяйства на территории Большеулуйского сельсовета" </t>
  </si>
  <si>
    <t xml:space="preserve">Обеспечение возмещения недополученных доходов организаций в связи с оказанием населению услуг бани по социально-ориентированным ценам в рамках подпрограммы "Развитие и модернизация объектов коммунальной инфраструктуры на территории Большеулуйского сельсовета" муниципальной программы "Модернизация жилищно-коммунального хозяйства на территории Большеулуйского сельсовета" </t>
  </si>
  <si>
    <t xml:space="preserve">Мероприятия по реализации мероприятий подпрограммы "Модернизация, реконструкция и капитальный ремонт объектов коммунальный инфраструктуры муниципальных образований Красноярского края"  в рамках подпрограммы "Развитие и модернизация объектов коммунальной инфраструктуры на территории Большеулуйского сельсовета" муниципальной программы "Модернизация жилищно-коммунального хозяйства на территории Большеулуйского сельсовета" </t>
  </si>
  <si>
    <t>Иные межбюджетные трансферты по переданным полномочиям по соглашению между сельскими поселениями и администрацией района</t>
  </si>
  <si>
    <t>Финансовое обеспечение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</si>
  <si>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 xml:space="preserve">Содержание мест захоронений в рамках подпрограммы "Обеспечение содержания мест захоронения на территории Большеулуйского сельсовета" муниципальной программы "Благоустройство территории Большеулуйского сельсовета" </t>
  </si>
  <si>
    <t xml:space="preserve">Приобретение материальных запасов для отопления помещений насосных станций в рамках подпрограммы "Обеспечение реализации муниципальной программы" муниципальной программы "Благоустройство территории Большеулуйского сельсовета"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</si>
  <si>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труда)в рамках подпрограммы "Обеспечение реализации муниципальной программы" муниципальной программы "Благоустройство территории Большеулуйского сельсовета" </t>
  </si>
  <si>
    <t>9500000000</t>
  </si>
  <si>
    <t>9510000000</t>
  </si>
  <si>
    <t>0103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</si>
  <si>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</si>
  <si>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</si>
  <si>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представительных органов власти</t>
  </si>
  <si>
    <t xml:space="preserve">Функционирование Большеулуйского сельского Совета депутатов 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</si>
  <si>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</si>
  <si>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9610000910</t>
  </si>
  <si>
    <t>149</t>
  </si>
  <si>
    <t>169</t>
  </si>
  <si>
    <t>170</t>
  </si>
  <si>
    <t>171</t>
  </si>
  <si>
    <t>172</t>
  </si>
  <si>
    <t>Улучшение качества дорожного полотна населенных пунктов за счет средств дорожного фонда Большеулуйского сельсовета в рамках подпрограммы "Содержание улично-дорожной сети населенных пунктов Большеулуйского сельсовета" муниципальной программы "Благоустройство территории Большеулуйского сельсовета"</t>
  </si>
  <si>
    <t xml:space="preserve">Содержание дорог населенных пунктов за счет средств дорожного фонда Большеулуйского сельсовета в рамках подпрограммы "Содержание улично-дорожной сети населенных пунктов Большеулуйского сельсовета" муниципальной программы "Благоустройство территории Большеулуйского сельсовета" </t>
  </si>
  <si>
    <t>Глава органа местного самоуправления поселения в рамках непрограммных расходов отдельных органов исполнительной власти</t>
  </si>
  <si>
    <t>0150010490</t>
  </si>
  <si>
    <t>9610010490</t>
  </si>
  <si>
    <t>0300000000</t>
  </si>
  <si>
    <t>0310000000</t>
  </si>
  <si>
    <t>0320000000</t>
  </si>
  <si>
    <t>Сумма на          2023 год</t>
  </si>
  <si>
    <t>520</t>
  </si>
  <si>
    <t>Субсидии</t>
  </si>
  <si>
    <t>410</t>
  </si>
  <si>
    <t>400</t>
  </si>
  <si>
    <t>Капитальные вложения в объекты государственной (муниципальной) собственности</t>
  </si>
  <si>
    <t>Бюджетные инвестиции</t>
  </si>
  <si>
    <t>0110081110</t>
  </si>
  <si>
    <t>0120081120</t>
  </si>
  <si>
    <t>0120081130</t>
  </si>
  <si>
    <t>0130081140</t>
  </si>
  <si>
    <t>0140081150</t>
  </si>
  <si>
    <t>0140081160</t>
  </si>
  <si>
    <t>0140081170</t>
  </si>
  <si>
    <t>0140081180</t>
  </si>
  <si>
    <t>0140081190</t>
  </si>
  <si>
    <t>0150081200</t>
  </si>
  <si>
    <t>0150081210</t>
  </si>
  <si>
    <t>0190082030</t>
  </si>
  <si>
    <t>0290082110</t>
  </si>
  <si>
    <t>0290082120</t>
  </si>
  <si>
    <t>0310083110</t>
  </si>
  <si>
    <t>0320083120</t>
  </si>
  <si>
    <t>0320083130</t>
  </si>
  <si>
    <t>0320083140</t>
  </si>
  <si>
    <t>0320083150</t>
  </si>
  <si>
    <t>0320083160</t>
  </si>
  <si>
    <t>9710080010</t>
  </si>
  <si>
    <t>9710080020</t>
  </si>
  <si>
    <t>9710080030</t>
  </si>
  <si>
    <t>9710080040</t>
  </si>
  <si>
    <t>9710080060</t>
  </si>
  <si>
    <t>9710080070</t>
  </si>
  <si>
    <t>30</t>
  </si>
  <si>
    <t>31</t>
  </si>
  <si>
    <t>32</t>
  </si>
  <si>
    <t>33</t>
  </si>
  <si>
    <t>34</t>
  </si>
  <si>
    <t>40</t>
  </si>
  <si>
    <t>41</t>
  </si>
  <si>
    <t>42</t>
  </si>
  <si>
    <t>43</t>
  </si>
  <si>
    <t>44</t>
  </si>
  <si>
    <t>92</t>
  </si>
  <si>
    <t>93</t>
  </si>
  <si>
    <t>94</t>
  </si>
  <si>
    <t>95</t>
  </si>
  <si>
    <t>96</t>
  </si>
  <si>
    <t>115</t>
  </si>
  <si>
    <t>116</t>
  </si>
  <si>
    <t>117</t>
  </si>
  <si>
    <t>118</t>
  </si>
  <si>
    <t>119</t>
  </si>
  <si>
    <t>0120088020</t>
  </si>
  <si>
    <t>Мероприятия, направленные на содержание автомобильных дорог общего пользования местного значения за счет средств районного бюджета в рамках подпрограммы "Содержание улично-дорожной сети населенных пунктов Большеулуйского сельсовета" муниципальной программы "Благоустройство территории Большеулуйского сельсовета"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</si>
  <si>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</si>
  <si>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</si>
  <si>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</si>
  <si>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</si>
  <si>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</si>
  <si>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</si>
  <si>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</si>
  <si>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</si>
  <si>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</si>
  <si>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</si>
  <si>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</si>
  <si>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</si>
  <si>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</si>
  <si>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</si>
  <si>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</si>
  <si>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</t>
  </si>
  <si>
    <t>Сумма на          2024 год</t>
  </si>
  <si>
    <t xml:space="preserve">Проведение вспомогательной, пропагандисткой работы с населением по предупреждению террористической и экстремисткой деятельности, повышение бдительности на важных объектах и в местах скопления людей в рамках отдельных мероприятий  муниципальной программы Большеулуйского сельсовета "О мерах противодействию терроризму и экстремизму и чрезвычайных ситуаций на территории Большеулуйского сельсовета" </t>
  </si>
  <si>
    <t xml:space="preserve">Обеспечение первичных мер пожарной безопасности в границах населенных пунктов поселения в рамках  отдельных мероприятий муниципальной программы Большеулуйского сельсовета "О мерах противодействию терроризму и экстремизму и чрезвычайных ситуаций на территории Большеулуйского сельсовета" </t>
  </si>
  <si>
    <t>0310</t>
  </si>
  <si>
    <t xml:space="preserve">Организация деятельности по  по накоплению и транспортированию твердых  коммунальных отходов на территории поселения в рамках подпрограммы "Прочие мероприятия по благоустройству территории Большеулуйского сельсовета" муниципальной программы "Благоустройство территории Большеулуйского сельсовета" </t>
  </si>
  <si>
    <t>Защита населения и территории от чрезвычайных ситуаций природного и техногенного характера, пожарная безопасность</t>
  </si>
  <si>
    <t>850</t>
  </si>
  <si>
    <t>Уплата налогов, сборов и иных платежей</t>
  </si>
  <si>
    <t>9510000970</t>
  </si>
  <si>
    <t>300</t>
  </si>
  <si>
    <t>1000</t>
  </si>
  <si>
    <t>310</t>
  </si>
  <si>
    <t>9610000940</t>
  </si>
  <si>
    <t>1001</t>
  </si>
  <si>
    <t>Предоставление пенсии за выслугу лет муниципальным служащим  в рамках непрограммных расходов отдельных органов исполнительной власти</t>
  </si>
  <si>
    <t>Социальное обеспечение и иные выплаты населению</t>
  </si>
  <si>
    <t>Публичные нормативные социальные выплаты гражданам</t>
  </si>
  <si>
    <t>Пенсионное обеспечение</t>
  </si>
  <si>
    <t>СОЦИАЛЬНАЯ ПОЛИТИКА</t>
  </si>
  <si>
    <t>Сумма на          2025 год</t>
  </si>
  <si>
    <t>Мероприятия, направленные на повышение надежности функционирования систем жизнеобеспечения граждан сельских поселений за счет средств районного бюджета, в рамках отдельных мероприятий Муниципальной программы "Благоустройство территории Большеулуйского сельсовета, содержание и развитие объектов  инфраструктуры"  в рамках отдельных мероприятий муниципальной программы "Благоустройство территории Большеулуйского сельсовета"</t>
  </si>
  <si>
    <t>Финансовое обеспечение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отдельных органов исполнительной власти</t>
  </si>
  <si>
    <t xml:space="preserve">Приложение № 5
к Решению Большеулуйского сельского Совета депутатов от 23.12.2022 № 143
</t>
  </si>
  <si>
    <t>0290074120</t>
  </si>
  <si>
    <t>Мероприятие, направленное на обеспечение первичных мер пожарной безопасности  за счет средств краевого бюджета в рамках отдельных мероприятий  муниципальной программы "О мерах противодействию терроризму и экстремизму и чрезвычайных ситуаций на территории Большеулуйского сельсовета"</t>
  </si>
  <si>
    <t>02900S4120</t>
  </si>
  <si>
    <t>Мероприятие, направленное на обеспечение первичных мер пожарной безопасности  за счет средств местного бюджета в рамках отдельных мероприятий  муниципальной программы "О мерах противодействию терроризму и экстремизму и чрезвычайных ситуаций на территории Большеулуйского сельсовета"</t>
  </si>
  <si>
    <t>01200S5090</t>
  </si>
  <si>
    <t>Финансовое обеспечение мероприятий, направленных на капитальный ремонт и ремонт автомобильных дорог общего пользования местного значения  в рамках подпрограммы "Содержание улично-дорожной сети населенных пунктов Большеулуйского сельсовета" муниципальной программы "Благоустройство территории Большеулуйского сельсовета"</t>
  </si>
  <si>
    <t xml:space="preserve">Финансовое обеспечение мероприятий, направленных на обустройство и восстановление воинских захоронений в рамках подпрограммы "Обеспечение содержания мест захоронения на территории Большеулуйского сельсовета" муниципальной программы "Благоустройство территории Большеулуйского сельсовета" </t>
  </si>
  <si>
    <t>9610075550</t>
  </si>
  <si>
    <t xml:space="preserve">Финансовое обеспечение на реализацию мероприятий по профилактике заболеваний путем организации и проведения акарицидных обработок наиболее посещаемых населением мест за счет средств краевого бюджетав рамках непрограммных расходов отдельных органов исполнительной власти </t>
  </si>
  <si>
    <t>0900</t>
  </si>
  <si>
    <t>0909</t>
  </si>
  <si>
    <t>Другие вопросы в области здравоохранения</t>
  </si>
  <si>
    <t>ЗДРАВООХРАНЕНИЕ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</si>
  <si>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</si>
  <si>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</si>
  <si>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</si>
  <si>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</si>
  <si>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</si>
  <si>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</si>
  <si>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</si>
  <si>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</si>
  <si>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</si>
  <si>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</si>
  <si>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</si>
  <si>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</si>
  <si>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</si>
  <si>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</si>
  <si>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</si>
  <si>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</si>
  <si>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</si>
  <si>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</si>
  <si>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</si>
  <si>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</si>
  <si>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</si>
  <si>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</si>
  <si>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</si>
  <si>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</si>
  <si>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830</t>
  </si>
  <si>
    <t>Исполнение судебных актов</t>
  </si>
  <si>
    <t>360</t>
  </si>
  <si>
    <t>Иные выплаты населению</t>
  </si>
  <si>
    <t>252</t>
  </si>
  <si>
    <t>253</t>
  </si>
  <si>
    <t>254</t>
  </si>
  <si>
    <t>255</t>
  </si>
  <si>
    <t>256</t>
  </si>
  <si>
    <t>257</t>
  </si>
  <si>
    <t>258</t>
  </si>
  <si>
    <t>01300L2990</t>
  </si>
  <si>
    <t>1006</t>
  </si>
  <si>
    <t>Другие вопросы в области социальной политики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</si>
  <si>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</si>
  <si>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</si>
  <si>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</si>
  <si>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</si>
  <si>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</si>
  <si>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</si>
  <si>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</si>
  <si>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</si>
  <si>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</si>
  <si>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</si>
  <si>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</si>
  <si>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0140082010</t>
  </si>
  <si>
    <t>Мероприятия, направленные на ликвидацию несанкционированных свалок в рамках подпрограммы "Прочие мероприятия по благоустройству территории Большеулуйского сельсовета", муниципальной программы "Благоустройство территории Большеулуйского сельсовета"</t>
  </si>
  <si>
    <t>01900S6410</t>
  </si>
  <si>
    <t xml:space="preserve">Расходы на реализацию мероприятий по поддержке местных инициатив за счет иных межбюджетных трансфертов из краевого бюджетав в рамках отдельных мероприятий Муниципальной программы "Благоустройство территории Большеулуйского сельсовета, содержание и развитие объектов  инфраструктуры" </t>
  </si>
  <si>
    <t>01900S6411</t>
  </si>
  <si>
    <t xml:space="preserve">Расходы на реализацию мероприятий по поддержке местных инициатив за счет поступлений от юридических лиц (индивидуальных предпринимателей) в рамках отдельных мероприятий Муниципальной программы "Благоустройство территории Большеулуйского сельсовета, содержание и развитие объектов  инфраструктуры" </t>
  </si>
  <si>
    <t>01900S6412</t>
  </si>
  <si>
    <t>01900S6413</t>
  </si>
  <si>
    <t xml:space="preserve">Расходы на реализацию мероприятий по поддержке местных инициатив за счет поступлений от вкладов граждан в рамках отдельных мероприятий Муниципальной программы "Благоустройство территории Большеулуйского сельсовета, содержание и развитие объектов  инфраструктуры" </t>
  </si>
  <si>
    <t xml:space="preserve">Расходы на реализацию мероприятий по поддержке местных инициатив за счет средств бюджета Большеулуйского сельсовета в рамках отдельных мероприятий Муниципальной программы "Благоустройство территории Большеулуйского сельсовета, содержание и развитие объектов  инфраструктуры" 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</si>
  <si>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</si>
  <si>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</si>
  <si>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</si>
  <si>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</si>
  <si>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</si>
  <si>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</si>
  <si>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</si>
  <si>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</si>
  <si>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</si>
  <si>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</si>
  <si>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</si>
  <si>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</si>
  <si>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</si>
  <si>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</si>
  <si>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</si>
  <si>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</si>
  <si>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</si>
  <si>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</si>
  <si>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</si>
  <si>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</si>
  <si>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</si>
  <si>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</si>
  <si>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</si>
  <si>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</si>
  <si>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</si>
  <si>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Распределение бюджетных ассигнований по целевым статьям (муниципальных программ Большеулуйского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Большеулуйского сельсовета Большеулуйского района на 2023 год   и плановый период 2024-2025 годов</t>
  </si>
  <si>
    <t>0130076660</t>
  </si>
  <si>
    <t>Финансовое обеспечение мероприятий, направленных на благоустройство кладбищ за счет средств краевого бюджета в рамках подпрограммы "Обеспечение содержания мест захоронения на территории Большеулуйского сельсовета" муниципальной программы "Благоустройство территории Большеулуйского сельсовета"</t>
  </si>
  <si>
    <t>01300S6660</t>
  </si>
  <si>
    <t>Финансовое обеспечение мероприятий, направленных на благоустройство кладбищ за счет средств бюджета Большеулуйского сельсовета в рамках подпрограммы "Обеспечение содержания мест захоронения на территории Большеулуйского сельсовета" муниципальной программы "Благоустройство территории Большеулуйского сельсовета"</t>
  </si>
  <si>
    <t>0120077450</t>
  </si>
  <si>
    <t>Финансирование мероприятий за счет средств налогового потенциала в рамках подпрограммы "Содержание улично-дорожной сети населенных пунктов Большеулуйского сельсовета" муниципальной программы "Благоустройство территории Большеулуйского сельсовета"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</si>
  <si>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</si>
  <si>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</si>
  <si>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</si>
  <si>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</si>
  <si>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</si>
  <si>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</si>
  <si>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</si>
  <si>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</si>
  <si>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</si>
  <si>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</si>
  <si>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</si>
  <si>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</si>
  <si>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</si>
  <si>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</si>
  <si>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</si>
  <si>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</si>
  <si>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</si>
  <si>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9610027240</t>
  </si>
  <si>
    <t>Финансовое обеспечение на частичную компенсацию расходов на повышение оплаты труда отдельным категориям работников бюджетной сферы в рамках непрограммных расходов отдельных органов исполнительной власти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</si>
  <si>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</si>
  <si>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</si>
  <si>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</si>
  <si>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</si>
  <si>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</si>
  <si>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</si>
  <si>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</si>
  <si>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</si>
  <si>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</si>
  <si>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Приложение № 5
к Решению Большеулуйского сельского Совета депутатов от 21.12.2023 № 219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</si>
</sst>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?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1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quotePrefix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left" vertical="center" wrapText="1"/>
    </xf>
    <xf numFmtId="4" fontId="2" fillId="33" borderId="0" xfId="0" applyNumberFormat="1" applyFont="1" applyFill="1" applyAlignment="1">
      <alignment horizontal="right" vertical="center"/>
    </xf>
    <xf numFmtId="4" fontId="5" fillId="33" borderId="0" xfId="0" applyNumberFormat="1" applyFont="1" applyFill="1" applyAlignment="1" quotePrefix="1">
      <alignment horizontal="right" vertical="center" wrapText="1"/>
    </xf>
    <xf numFmtId="4" fontId="5" fillId="33" borderId="0" xfId="0" applyNumberFormat="1" applyFont="1" applyFill="1" applyAlignment="1">
      <alignment horizontal="right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right" vertical="center" wrapText="1"/>
    </xf>
    <xf numFmtId="180" fontId="2" fillId="33" borderId="10" xfId="0" applyNumberFormat="1" applyFont="1" applyFill="1" applyBorder="1" applyAlignment="1">
      <alignment horizontal="right" vertical="center" wrapText="1"/>
    </xf>
    <xf numFmtId="180" fontId="2" fillId="33" borderId="10" xfId="0" applyNumberFormat="1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" fontId="2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vertical="center" wrapText="1"/>
    </xf>
    <xf numFmtId="0" fontId="2" fillId="0" borderId="10" xfId="54" applyFont="1" applyBorder="1" applyAlignment="1">
      <alignment wrapText="1"/>
      <protection/>
    </xf>
    <xf numFmtId="2" fontId="5" fillId="0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2" fontId="51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4" fontId="52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81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186" fontId="53" fillId="33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 horizontal="left" vertical="center" wrapText="1"/>
    </xf>
    <xf numFmtId="180" fontId="2" fillId="33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2" fillId="33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 4 ИМБТ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9"/>
  <sheetViews>
    <sheetView tabSelected="1" zoomScaleSheetLayoutView="90" zoomScalePageLayoutView="0" workbookViewId="0" topLeftCell="A1">
      <selection activeCell="N7" sqref="N7"/>
    </sheetView>
  </sheetViews>
  <sheetFormatPr defaultColWidth="9.00390625" defaultRowHeight="12.75"/>
  <cols>
    <col min="1" max="1" width="5.00390625" style="13" customWidth="1"/>
    <col min="2" max="2" width="75.25390625" style="14" customWidth="1"/>
    <col min="3" max="3" width="11.00390625" style="13" customWidth="1"/>
    <col min="4" max="4" width="10.625" style="13" customWidth="1"/>
    <col min="5" max="5" width="11.875" style="13" customWidth="1"/>
    <col min="6" max="8" width="14.25390625" style="31" customWidth="1"/>
    <col min="9" max="9" width="10.75390625" style="39" customWidth="1"/>
    <col min="10" max="16384" width="9.125" style="2" customWidth="1"/>
  </cols>
  <sheetData>
    <row r="1" spans="5:8" ht="45.75" customHeight="1">
      <c r="E1" s="67" t="s">
        <v>564</v>
      </c>
      <c r="F1" s="68"/>
      <c r="G1" s="68"/>
      <c r="H1" s="68"/>
    </row>
    <row r="2" spans="5:8" ht="39.75" customHeight="1">
      <c r="E2" s="66" t="s">
        <v>431</v>
      </c>
      <c r="F2" s="66"/>
      <c r="G2" s="66"/>
      <c r="H2" s="66"/>
    </row>
    <row r="3" spans="4:8" ht="12.75">
      <c r="D3" s="25"/>
      <c r="H3" s="32"/>
    </row>
    <row r="4" spans="1:9" s="1" customFormat="1" ht="52.5" customHeight="1">
      <c r="A4" s="65" t="s">
        <v>529</v>
      </c>
      <c r="B4" s="65"/>
      <c r="C4" s="65"/>
      <c r="D4" s="65"/>
      <c r="E4" s="65"/>
      <c r="F4" s="65"/>
      <c r="G4" s="65"/>
      <c r="H4" s="65"/>
      <c r="I4" s="40"/>
    </row>
    <row r="5" spans="1:9" s="1" customFormat="1" ht="15">
      <c r="A5" s="15"/>
      <c r="B5" s="16"/>
      <c r="C5" s="16"/>
      <c r="D5" s="63"/>
      <c r="E5" s="16"/>
      <c r="F5" s="33"/>
      <c r="G5" s="33"/>
      <c r="H5" s="33"/>
      <c r="I5" s="40"/>
    </row>
    <row r="6" ht="12.75">
      <c r="H6" s="31" t="s">
        <v>21</v>
      </c>
    </row>
    <row r="7" spans="1:8" ht="36" customHeight="1">
      <c r="A7" s="3" t="s">
        <v>22</v>
      </c>
      <c r="B7" s="3" t="s">
        <v>23</v>
      </c>
      <c r="C7" s="3" t="s">
        <v>24</v>
      </c>
      <c r="D7" s="3" t="s">
        <v>33</v>
      </c>
      <c r="E7" s="3" t="s">
        <v>16</v>
      </c>
      <c r="F7" s="42" t="s">
        <v>338</v>
      </c>
      <c r="G7" s="42" t="s">
        <v>409</v>
      </c>
      <c r="H7" s="42" t="s">
        <v>428</v>
      </c>
    </row>
    <row r="8" spans="1:9" s="22" customFormat="1" ht="12.75">
      <c r="A8" s="3" t="s">
        <v>25</v>
      </c>
      <c r="B8" s="3" t="s">
        <v>15</v>
      </c>
      <c r="C8" s="3" t="s">
        <v>26</v>
      </c>
      <c r="D8" s="3" t="s">
        <v>27</v>
      </c>
      <c r="E8" s="3" t="s">
        <v>28</v>
      </c>
      <c r="F8" s="34">
        <v>6</v>
      </c>
      <c r="G8" s="34">
        <v>7</v>
      </c>
      <c r="H8" s="34">
        <v>8</v>
      </c>
      <c r="I8" s="55"/>
    </row>
    <row r="9" spans="1:9" s="5" customFormat="1" ht="29.25" customHeight="1">
      <c r="A9" s="4" t="s">
        <v>15</v>
      </c>
      <c r="B9" s="26" t="s">
        <v>288</v>
      </c>
      <c r="C9" s="8" t="s">
        <v>233</v>
      </c>
      <c r="D9" s="8"/>
      <c r="E9" s="8"/>
      <c r="F9" s="35">
        <f>F10+F16+F42+F63+F98+F118</f>
        <v>22108.8</v>
      </c>
      <c r="G9" s="35">
        <f>G10+G16+G42+G63+G98+G118</f>
        <v>14297.3</v>
      </c>
      <c r="H9" s="35">
        <f>H10+H16+H42+H63+H98+H118</f>
        <v>13893.5</v>
      </c>
      <c r="I9" s="56"/>
    </row>
    <row r="10" spans="1:9" s="5" customFormat="1" ht="25.5">
      <c r="A10" s="4" t="s">
        <v>26</v>
      </c>
      <c r="B10" s="26" t="s">
        <v>299</v>
      </c>
      <c r="C10" s="8" t="s">
        <v>234</v>
      </c>
      <c r="D10" s="8"/>
      <c r="E10" s="8"/>
      <c r="F10" s="35">
        <f aca="true" t="shared" si="0" ref="F10:H11">F11</f>
        <v>2539</v>
      </c>
      <c r="G10" s="35">
        <f t="shared" si="0"/>
        <v>2500</v>
      </c>
      <c r="H10" s="35">
        <f t="shared" si="0"/>
        <v>2096.2</v>
      </c>
      <c r="I10" s="56"/>
    </row>
    <row r="11" spans="1:9" s="6" customFormat="1" ht="45" customHeight="1">
      <c r="A11" s="3" t="s">
        <v>27</v>
      </c>
      <c r="B11" s="7" t="s">
        <v>301</v>
      </c>
      <c r="C11" s="4" t="s">
        <v>345</v>
      </c>
      <c r="D11" s="4"/>
      <c r="E11" s="4"/>
      <c r="F11" s="36">
        <f t="shared" si="0"/>
        <v>2539</v>
      </c>
      <c r="G11" s="36">
        <f t="shared" si="0"/>
        <v>2500</v>
      </c>
      <c r="H11" s="36">
        <f t="shared" si="0"/>
        <v>2096.2</v>
      </c>
      <c r="I11" s="56"/>
    </row>
    <row r="12" spans="1:9" s="6" customFormat="1" ht="15.75" customHeight="1">
      <c r="A12" s="3" t="s">
        <v>28</v>
      </c>
      <c r="B12" s="7" t="s">
        <v>250</v>
      </c>
      <c r="C12" s="4" t="s">
        <v>345</v>
      </c>
      <c r="D12" s="4" t="s">
        <v>19</v>
      </c>
      <c r="E12" s="4"/>
      <c r="F12" s="36">
        <f>F13</f>
        <v>2539</v>
      </c>
      <c r="G12" s="36">
        <f aca="true" t="shared" si="1" ref="G12:H14">G13</f>
        <v>2500</v>
      </c>
      <c r="H12" s="36">
        <f t="shared" si="1"/>
        <v>2096.2</v>
      </c>
      <c r="I12" s="56"/>
    </row>
    <row r="13" spans="1:9" s="6" customFormat="1" ht="32.25" customHeight="1">
      <c r="A13" s="4" t="s">
        <v>35</v>
      </c>
      <c r="B13" s="7" t="s">
        <v>14</v>
      </c>
      <c r="C13" s="4" t="s">
        <v>345</v>
      </c>
      <c r="D13" s="4" t="s">
        <v>32</v>
      </c>
      <c r="E13" s="4"/>
      <c r="F13" s="36">
        <f>F14</f>
        <v>2539</v>
      </c>
      <c r="G13" s="36">
        <f t="shared" si="1"/>
        <v>2500</v>
      </c>
      <c r="H13" s="36">
        <f t="shared" si="1"/>
        <v>2096.2</v>
      </c>
      <c r="I13" s="56"/>
    </row>
    <row r="14" spans="1:9" s="6" customFormat="1" ht="12.75">
      <c r="A14" s="4" t="s">
        <v>36</v>
      </c>
      <c r="B14" s="17" t="s">
        <v>76</v>
      </c>
      <c r="C14" s="4" t="s">
        <v>345</v>
      </c>
      <c r="D14" s="4" t="s">
        <v>32</v>
      </c>
      <c r="E14" s="4" t="s">
        <v>74</v>
      </c>
      <c r="F14" s="36">
        <f>F15</f>
        <v>2539</v>
      </c>
      <c r="G14" s="36">
        <f t="shared" si="1"/>
        <v>2500</v>
      </c>
      <c r="H14" s="36">
        <f t="shared" si="1"/>
        <v>2096.2</v>
      </c>
      <c r="I14" s="56"/>
    </row>
    <row r="15" spans="1:9" s="6" customFormat="1" ht="12.75">
      <c r="A15" s="3" t="s">
        <v>255</v>
      </c>
      <c r="B15" s="9" t="s">
        <v>38</v>
      </c>
      <c r="C15" s="4" t="s">
        <v>345</v>
      </c>
      <c r="D15" s="4" t="s">
        <v>32</v>
      </c>
      <c r="E15" s="4" t="s">
        <v>37</v>
      </c>
      <c r="F15" s="36">
        <f>2500+200-7+100-107-35-120+8</f>
        <v>2539</v>
      </c>
      <c r="G15" s="36">
        <v>2500</v>
      </c>
      <c r="H15" s="36">
        <v>2096.2</v>
      </c>
      <c r="I15" s="51">
        <f>-120+8</f>
        <v>-112</v>
      </c>
    </row>
    <row r="16" spans="1:9" s="5" customFormat="1" ht="25.5">
      <c r="A16" s="3" t="s">
        <v>393</v>
      </c>
      <c r="B16" s="24" t="s">
        <v>39</v>
      </c>
      <c r="C16" s="8" t="s">
        <v>235</v>
      </c>
      <c r="D16" s="8"/>
      <c r="E16" s="8"/>
      <c r="F16" s="35">
        <f>F22+F27+F32+F37+F17</f>
        <v>9066.1</v>
      </c>
      <c r="G16" s="35">
        <f>G22+G27+G32+G37+G17</f>
        <v>5804.7</v>
      </c>
      <c r="H16" s="35">
        <f>H22+H27+H32+H37+H17</f>
        <v>5804.7</v>
      </c>
      <c r="I16" s="51"/>
    </row>
    <row r="17" spans="1:9" s="5" customFormat="1" ht="51">
      <c r="A17" s="4" t="s">
        <v>394</v>
      </c>
      <c r="B17" s="49" t="s">
        <v>535</v>
      </c>
      <c r="C17" s="4" t="s">
        <v>534</v>
      </c>
      <c r="D17" s="4"/>
      <c r="E17" s="4"/>
      <c r="F17" s="36">
        <f aca="true" t="shared" si="2" ref="F17:H19">F18</f>
        <v>104.4</v>
      </c>
      <c r="G17" s="36">
        <f t="shared" si="2"/>
        <v>0</v>
      </c>
      <c r="H17" s="36">
        <f t="shared" si="2"/>
        <v>0</v>
      </c>
      <c r="I17" s="51"/>
    </row>
    <row r="18" spans="1:9" s="5" customFormat="1" ht="12.75">
      <c r="A18" s="4" t="s">
        <v>395</v>
      </c>
      <c r="B18" s="49" t="s">
        <v>250</v>
      </c>
      <c r="C18" s="4" t="s">
        <v>534</v>
      </c>
      <c r="D18" s="4" t="s">
        <v>19</v>
      </c>
      <c r="E18" s="4"/>
      <c r="F18" s="36">
        <f t="shared" si="2"/>
        <v>104.4</v>
      </c>
      <c r="G18" s="36">
        <f t="shared" si="2"/>
        <v>0</v>
      </c>
      <c r="H18" s="36">
        <f t="shared" si="2"/>
        <v>0</v>
      </c>
      <c r="I18" s="51"/>
    </row>
    <row r="19" spans="1:9" s="5" customFormat="1" ht="25.5">
      <c r="A19" s="3" t="s">
        <v>396</v>
      </c>
      <c r="B19" s="49" t="s">
        <v>14</v>
      </c>
      <c r="C19" s="4" t="s">
        <v>534</v>
      </c>
      <c r="D19" s="4" t="s">
        <v>32</v>
      </c>
      <c r="E19" s="4"/>
      <c r="F19" s="36">
        <f t="shared" si="2"/>
        <v>104.4</v>
      </c>
      <c r="G19" s="36">
        <f t="shared" si="2"/>
        <v>0</v>
      </c>
      <c r="H19" s="36">
        <f t="shared" si="2"/>
        <v>0</v>
      </c>
      <c r="I19" s="51"/>
    </row>
    <row r="20" spans="1:9" s="5" customFormat="1" ht="12.75">
      <c r="A20" s="3" t="s">
        <v>397</v>
      </c>
      <c r="B20" s="7" t="s">
        <v>8</v>
      </c>
      <c r="C20" s="4" t="s">
        <v>534</v>
      </c>
      <c r="D20" s="4" t="s">
        <v>32</v>
      </c>
      <c r="E20" s="4" t="s">
        <v>5</v>
      </c>
      <c r="F20" s="36">
        <f>F21</f>
        <v>104.4</v>
      </c>
      <c r="G20" s="36">
        <f>G21</f>
        <v>0</v>
      </c>
      <c r="H20" s="36">
        <f>H21</f>
        <v>0</v>
      </c>
      <c r="I20" s="51"/>
    </row>
    <row r="21" spans="1:9" s="5" customFormat="1" ht="12.75">
      <c r="A21" s="4" t="s">
        <v>106</v>
      </c>
      <c r="B21" s="7" t="s">
        <v>223</v>
      </c>
      <c r="C21" s="4" t="s">
        <v>534</v>
      </c>
      <c r="D21" s="4" t="s">
        <v>32</v>
      </c>
      <c r="E21" s="4" t="s">
        <v>9</v>
      </c>
      <c r="F21" s="36">
        <v>104.4</v>
      </c>
      <c r="G21" s="36">
        <v>0</v>
      </c>
      <c r="H21" s="36">
        <v>0</v>
      </c>
      <c r="I21" s="51"/>
    </row>
    <row r="22" spans="1:9" s="6" customFormat="1" ht="63" customHeight="1">
      <c r="A22" s="4" t="s">
        <v>398</v>
      </c>
      <c r="B22" s="7" t="s">
        <v>330</v>
      </c>
      <c r="C22" s="4" t="s">
        <v>346</v>
      </c>
      <c r="D22" s="4"/>
      <c r="E22" s="4"/>
      <c r="F22" s="36">
        <f>F23</f>
        <v>2800</v>
      </c>
      <c r="G22" s="36">
        <f aca="true" t="shared" si="3" ref="G22:H25">G23</f>
        <v>2700</v>
      </c>
      <c r="H22" s="36">
        <f t="shared" si="3"/>
        <v>2700</v>
      </c>
      <c r="I22" s="51"/>
    </row>
    <row r="23" spans="1:9" s="6" customFormat="1" ht="12.75">
      <c r="A23" s="3" t="s">
        <v>399</v>
      </c>
      <c r="B23" s="7" t="s">
        <v>250</v>
      </c>
      <c r="C23" s="4" t="s">
        <v>346</v>
      </c>
      <c r="D23" s="4" t="s">
        <v>19</v>
      </c>
      <c r="E23" s="4"/>
      <c r="F23" s="36">
        <f>F24</f>
        <v>2800</v>
      </c>
      <c r="G23" s="36">
        <f t="shared" si="3"/>
        <v>2700</v>
      </c>
      <c r="H23" s="36">
        <f t="shared" si="3"/>
        <v>2700</v>
      </c>
      <c r="I23" s="51"/>
    </row>
    <row r="24" spans="1:9" s="6" customFormat="1" ht="25.5" customHeight="1">
      <c r="A24" s="3" t="s">
        <v>400</v>
      </c>
      <c r="B24" s="7" t="s">
        <v>14</v>
      </c>
      <c r="C24" s="4" t="s">
        <v>346</v>
      </c>
      <c r="D24" s="4" t="s">
        <v>32</v>
      </c>
      <c r="E24" s="4"/>
      <c r="F24" s="36">
        <f>F25</f>
        <v>2800</v>
      </c>
      <c r="G24" s="36">
        <f t="shared" si="3"/>
        <v>2700</v>
      </c>
      <c r="H24" s="36">
        <f t="shared" si="3"/>
        <v>2700</v>
      </c>
      <c r="I24" s="51"/>
    </row>
    <row r="25" spans="1:9" s="6" customFormat="1" ht="12.75">
      <c r="A25" s="4" t="s">
        <v>401</v>
      </c>
      <c r="B25" s="9" t="s">
        <v>8</v>
      </c>
      <c r="C25" s="4" t="s">
        <v>346</v>
      </c>
      <c r="D25" s="4" t="s">
        <v>32</v>
      </c>
      <c r="E25" s="4" t="s">
        <v>5</v>
      </c>
      <c r="F25" s="36">
        <f>F26</f>
        <v>2800</v>
      </c>
      <c r="G25" s="36">
        <f t="shared" si="3"/>
        <v>2700</v>
      </c>
      <c r="H25" s="36">
        <f t="shared" si="3"/>
        <v>2700</v>
      </c>
      <c r="I25" s="51"/>
    </row>
    <row r="26" spans="1:9" s="23" customFormat="1" ht="12.75">
      <c r="A26" s="4" t="s">
        <v>402</v>
      </c>
      <c r="B26" s="9" t="s">
        <v>223</v>
      </c>
      <c r="C26" s="4" t="s">
        <v>346</v>
      </c>
      <c r="D26" s="4" t="s">
        <v>32</v>
      </c>
      <c r="E26" s="4" t="s">
        <v>9</v>
      </c>
      <c r="F26" s="36">
        <f>2700+100</f>
        <v>2800</v>
      </c>
      <c r="G26" s="36">
        <v>2700</v>
      </c>
      <c r="H26" s="36">
        <v>2700</v>
      </c>
      <c r="I26" s="51"/>
    </row>
    <row r="27" spans="1:9" s="6" customFormat="1" ht="58.5" customHeight="1">
      <c r="A27" s="3" t="s">
        <v>403</v>
      </c>
      <c r="B27" s="7" t="s">
        <v>331</v>
      </c>
      <c r="C27" s="4" t="s">
        <v>347</v>
      </c>
      <c r="D27" s="4"/>
      <c r="E27" s="4"/>
      <c r="F27" s="36">
        <f>F28</f>
        <v>2964.3999999999996</v>
      </c>
      <c r="G27" s="36">
        <f aca="true" t="shared" si="4" ref="G27:H30">G28</f>
        <v>2454.7</v>
      </c>
      <c r="H27" s="36">
        <f t="shared" si="4"/>
        <v>2454.7</v>
      </c>
      <c r="I27" s="51"/>
    </row>
    <row r="28" spans="1:9" s="6" customFormat="1" ht="12.75">
      <c r="A28" s="3" t="s">
        <v>404</v>
      </c>
      <c r="B28" s="7" t="s">
        <v>250</v>
      </c>
      <c r="C28" s="4" t="s">
        <v>347</v>
      </c>
      <c r="D28" s="4" t="s">
        <v>19</v>
      </c>
      <c r="E28" s="4"/>
      <c r="F28" s="36">
        <f>F29</f>
        <v>2964.3999999999996</v>
      </c>
      <c r="G28" s="36">
        <f t="shared" si="4"/>
        <v>2454.7</v>
      </c>
      <c r="H28" s="36">
        <f t="shared" si="4"/>
        <v>2454.7</v>
      </c>
      <c r="I28" s="51"/>
    </row>
    <row r="29" spans="1:9" s="6" customFormat="1" ht="26.25" customHeight="1">
      <c r="A29" s="4" t="s">
        <v>405</v>
      </c>
      <c r="B29" s="7" t="s">
        <v>14</v>
      </c>
      <c r="C29" s="4" t="s">
        <v>347</v>
      </c>
      <c r="D29" s="4" t="s">
        <v>32</v>
      </c>
      <c r="E29" s="4"/>
      <c r="F29" s="36">
        <f>F30</f>
        <v>2964.3999999999996</v>
      </c>
      <c r="G29" s="36">
        <f t="shared" si="4"/>
        <v>2454.7</v>
      </c>
      <c r="H29" s="36">
        <f t="shared" si="4"/>
        <v>2454.7</v>
      </c>
      <c r="I29" s="51"/>
    </row>
    <row r="30" spans="1:9" s="6" customFormat="1" ht="15" customHeight="1">
      <c r="A30" s="4" t="s">
        <v>406</v>
      </c>
      <c r="B30" s="9" t="s">
        <v>8</v>
      </c>
      <c r="C30" s="4" t="s">
        <v>347</v>
      </c>
      <c r="D30" s="4" t="s">
        <v>32</v>
      </c>
      <c r="E30" s="4" t="s">
        <v>5</v>
      </c>
      <c r="F30" s="36">
        <f>F31</f>
        <v>2964.3999999999996</v>
      </c>
      <c r="G30" s="36">
        <f t="shared" si="4"/>
        <v>2454.7</v>
      </c>
      <c r="H30" s="36">
        <f t="shared" si="4"/>
        <v>2454.7</v>
      </c>
      <c r="I30" s="51"/>
    </row>
    <row r="31" spans="1:9" s="23" customFormat="1" ht="15" customHeight="1">
      <c r="A31" s="3" t="s">
        <v>407</v>
      </c>
      <c r="B31" s="9" t="s">
        <v>223</v>
      </c>
      <c r="C31" s="4" t="s">
        <v>347</v>
      </c>
      <c r="D31" s="4" t="s">
        <v>32</v>
      </c>
      <c r="E31" s="4" t="s">
        <v>9</v>
      </c>
      <c r="F31" s="36">
        <f>2454.7-40.3+400+150</f>
        <v>2964.3999999999996</v>
      </c>
      <c r="G31" s="36">
        <v>2454.7</v>
      </c>
      <c r="H31" s="36">
        <v>2454.7</v>
      </c>
      <c r="I31" s="51"/>
    </row>
    <row r="32" spans="1:9" s="23" customFormat="1" ht="51">
      <c r="A32" s="3" t="s">
        <v>107</v>
      </c>
      <c r="B32" s="47" t="s">
        <v>392</v>
      </c>
      <c r="C32" s="50" t="s">
        <v>391</v>
      </c>
      <c r="D32" s="50"/>
      <c r="E32" s="50"/>
      <c r="F32" s="36">
        <f aca="true" t="shared" si="5" ref="F32:H35">F33</f>
        <v>650</v>
      </c>
      <c r="G32" s="36">
        <f t="shared" si="5"/>
        <v>650</v>
      </c>
      <c r="H32" s="36">
        <f t="shared" si="5"/>
        <v>650</v>
      </c>
      <c r="I32" s="51"/>
    </row>
    <row r="33" spans="1:9" s="23" customFormat="1" ht="12.75">
      <c r="A33" s="4" t="s">
        <v>108</v>
      </c>
      <c r="B33" s="47" t="s">
        <v>250</v>
      </c>
      <c r="C33" s="50" t="s">
        <v>391</v>
      </c>
      <c r="D33" s="50" t="s">
        <v>19</v>
      </c>
      <c r="E33" s="50"/>
      <c r="F33" s="36">
        <f t="shared" si="5"/>
        <v>650</v>
      </c>
      <c r="G33" s="36">
        <f t="shared" si="5"/>
        <v>650</v>
      </c>
      <c r="H33" s="36">
        <f t="shared" si="5"/>
        <v>650</v>
      </c>
      <c r="I33" s="51"/>
    </row>
    <row r="34" spans="1:9" s="23" customFormat="1" ht="25.5">
      <c r="A34" s="4" t="s">
        <v>109</v>
      </c>
      <c r="B34" s="47" t="s">
        <v>14</v>
      </c>
      <c r="C34" s="50" t="s">
        <v>391</v>
      </c>
      <c r="D34" s="50" t="s">
        <v>32</v>
      </c>
      <c r="E34" s="50"/>
      <c r="F34" s="36">
        <f t="shared" si="5"/>
        <v>650</v>
      </c>
      <c r="G34" s="36">
        <f t="shared" si="5"/>
        <v>650</v>
      </c>
      <c r="H34" s="36">
        <f t="shared" si="5"/>
        <v>650</v>
      </c>
      <c r="I34" s="51"/>
    </row>
    <row r="35" spans="1:9" s="23" customFormat="1" ht="12.75">
      <c r="A35" s="3" t="s">
        <v>110</v>
      </c>
      <c r="B35" s="47" t="s">
        <v>8</v>
      </c>
      <c r="C35" s="50" t="s">
        <v>391</v>
      </c>
      <c r="D35" s="50" t="s">
        <v>32</v>
      </c>
      <c r="E35" s="50" t="s">
        <v>5</v>
      </c>
      <c r="F35" s="36">
        <f t="shared" si="5"/>
        <v>650</v>
      </c>
      <c r="G35" s="36">
        <f t="shared" si="5"/>
        <v>650</v>
      </c>
      <c r="H35" s="36">
        <f t="shared" si="5"/>
        <v>650</v>
      </c>
      <c r="I35" s="51"/>
    </row>
    <row r="36" spans="1:9" s="23" customFormat="1" ht="12.75">
      <c r="A36" s="3" t="s">
        <v>111</v>
      </c>
      <c r="B36" s="47" t="s">
        <v>223</v>
      </c>
      <c r="C36" s="50" t="s">
        <v>391</v>
      </c>
      <c r="D36" s="50" t="s">
        <v>32</v>
      </c>
      <c r="E36" s="50" t="s">
        <v>9</v>
      </c>
      <c r="F36" s="36">
        <v>650</v>
      </c>
      <c r="G36" s="36">
        <v>650</v>
      </c>
      <c r="H36" s="36">
        <v>650</v>
      </c>
      <c r="I36" s="51"/>
    </row>
    <row r="37" spans="1:9" s="23" customFormat="1" ht="56.25" customHeight="1">
      <c r="A37" s="4" t="s">
        <v>371</v>
      </c>
      <c r="B37" s="47" t="s">
        <v>437</v>
      </c>
      <c r="C37" s="50" t="s">
        <v>436</v>
      </c>
      <c r="D37" s="50"/>
      <c r="E37" s="50"/>
      <c r="F37" s="36">
        <f aca="true" t="shared" si="6" ref="F37:H39">F38</f>
        <v>2547.3</v>
      </c>
      <c r="G37" s="36">
        <f t="shared" si="6"/>
        <v>0</v>
      </c>
      <c r="H37" s="36">
        <f t="shared" si="6"/>
        <v>0</v>
      </c>
      <c r="I37" s="51"/>
    </row>
    <row r="38" spans="1:9" s="23" customFormat="1" ht="12.75">
      <c r="A38" s="4" t="s">
        <v>372</v>
      </c>
      <c r="B38" s="47" t="s">
        <v>250</v>
      </c>
      <c r="C38" s="50" t="s">
        <v>436</v>
      </c>
      <c r="D38" s="50" t="s">
        <v>19</v>
      </c>
      <c r="E38" s="50"/>
      <c r="F38" s="36">
        <f t="shared" si="6"/>
        <v>2547.3</v>
      </c>
      <c r="G38" s="36">
        <f t="shared" si="6"/>
        <v>0</v>
      </c>
      <c r="H38" s="36">
        <f t="shared" si="6"/>
        <v>0</v>
      </c>
      <c r="I38" s="51"/>
    </row>
    <row r="39" spans="1:9" s="23" customFormat="1" ht="25.5">
      <c r="A39" s="3" t="s">
        <v>373</v>
      </c>
      <c r="B39" s="47" t="s">
        <v>14</v>
      </c>
      <c r="C39" s="50" t="s">
        <v>436</v>
      </c>
      <c r="D39" s="50" t="s">
        <v>32</v>
      </c>
      <c r="E39" s="50"/>
      <c r="F39" s="36">
        <f t="shared" si="6"/>
        <v>2547.3</v>
      </c>
      <c r="G39" s="36">
        <f t="shared" si="6"/>
        <v>0</v>
      </c>
      <c r="H39" s="36">
        <f t="shared" si="6"/>
        <v>0</v>
      </c>
      <c r="I39" s="51"/>
    </row>
    <row r="40" spans="1:9" s="23" customFormat="1" ht="12.75">
      <c r="A40" s="3" t="s">
        <v>374</v>
      </c>
      <c r="B40" s="47" t="s">
        <v>8</v>
      </c>
      <c r="C40" s="50" t="s">
        <v>436</v>
      </c>
      <c r="D40" s="50" t="s">
        <v>32</v>
      </c>
      <c r="E40" s="50" t="s">
        <v>5</v>
      </c>
      <c r="F40" s="36">
        <f>F41</f>
        <v>2547.3</v>
      </c>
      <c r="G40" s="36">
        <f>G41</f>
        <v>0</v>
      </c>
      <c r="H40" s="36">
        <f>H41</f>
        <v>0</v>
      </c>
      <c r="I40" s="51"/>
    </row>
    <row r="41" spans="1:9" s="23" customFormat="1" ht="12.75">
      <c r="A41" s="4" t="s">
        <v>375</v>
      </c>
      <c r="B41" s="47" t="s">
        <v>223</v>
      </c>
      <c r="C41" s="50" t="s">
        <v>436</v>
      </c>
      <c r="D41" s="50" t="s">
        <v>32</v>
      </c>
      <c r="E41" s="50" t="s">
        <v>9</v>
      </c>
      <c r="F41" s="36">
        <v>2547.3</v>
      </c>
      <c r="G41" s="36">
        <v>0</v>
      </c>
      <c r="H41" s="36">
        <v>0</v>
      </c>
      <c r="I41" s="51"/>
    </row>
    <row r="42" spans="1:9" s="5" customFormat="1" ht="25.5">
      <c r="A42" s="4" t="s">
        <v>112</v>
      </c>
      <c r="B42" s="24" t="s">
        <v>40</v>
      </c>
      <c r="C42" s="8" t="s">
        <v>236</v>
      </c>
      <c r="D42" s="8"/>
      <c r="E42" s="8"/>
      <c r="F42" s="35">
        <f>F48+F53+F43+F58</f>
        <v>2036</v>
      </c>
      <c r="G42" s="35">
        <f>G48+G53+G43+G58</f>
        <v>800</v>
      </c>
      <c r="H42" s="35">
        <f>H48+H53+H43+H58</f>
        <v>800</v>
      </c>
      <c r="I42" s="51"/>
    </row>
    <row r="43" spans="1:9" s="5" customFormat="1" ht="51">
      <c r="A43" s="3" t="s">
        <v>113</v>
      </c>
      <c r="B43" s="57" t="s">
        <v>531</v>
      </c>
      <c r="C43" s="4" t="s">
        <v>530</v>
      </c>
      <c r="D43" s="4"/>
      <c r="E43" s="4"/>
      <c r="F43" s="36">
        <f aca="true" t="shared" si="7" ref="F43:H45">F44</f>
        <v>949.7</v>
      </c>
      <c r="G43" s="36">
        <f t="shared" si="7"/>
        <v>0</v>
      </c>
      <c r="H43" s="36">
        <f t="shared" si="7"/>
        <v>0</v>
      </c>
      <c r="I43" s="51"/>
    </row>
    <row r="44" spans="1:9" s="5" customFormat="1" ht="12.75">
      <c r="A44" s="3" t="s">
        <v>114</v>
      </c>
      <c r="B44" s="57" t="s">
        <v>250</v>
      </c>
      <c r="C44" s="4" t="s">
        <v>530</v>
      </c>
      <c r="D44" s="4" t="s">
        <v>19</v>
      </c>
      <c r="E44" s="4"/>
      <c r="F44" s="36">
        <f t="shared" si="7"/>
        <v>949.7</v>
      </c>
      <c r="G44" s="36">
        <f t="shared" si="7"/>
        <v>0</v>
      </c>
      <c r="H44" s="36">
        <f t="shared" si="7"/>
        <v>0</v>
      </c>
      <c r="I44" s="51"/>
    </row>
    <row r="45" spans="1:9" s="5" customFormat="1" ht="25.5">
      <c r="A45" s="4" t="s">
        <v>115</v>
      </c>
      <c r="B45" s="57" t="s">
        <v>14</v>
      </c>
      <c r="C45" s="4" t="s">
        <v>530</v>
      </c>
      <c r="D45" s="4" t="s">
        <v>32</v>
      </c>
      <c r="E45" s="4"/>
      <c r="F45" s="36">
        <f t="shared" si="7"/>
        <v>949.7</v>
      </c>
      <c r="G45" s="36">
        <f t="shared" si="7"/>
        <v>0</v>
      </c>
      <c r="H45" s="36">
        <f t="shared" si="7"/>
        <v>0</v>
      </c>
      <c r="I45" s="51"/>
    </row>
    <row r="46" spans="1:9" s="5" customFormat="1" ht="12.75">
      <c r="A46" s="4" t="s">
        <v>116</v>
      </c>
      <c r="B46" s="7" t="s">
        <v>76</v>
      </c>
      <c r="C46" s="4" t="s">
        <v>530</v>
      </c>
      <c r="D46" s="4" t="s">
        <v>32</v>
      </c>
      <c r="E46" s="4" t="s">
        <v>74</v>
      </c>
      <c r="F46" s="36">
        <f>F47</f>
        <v>949.7</v>
      </c>
      <c r="G46" s="36">
        <f>G47</f>
        <v>0</v>
      </c>
      <c r="H46" s="36">
        <f>H47</f>
        <v>0</v>
      </c>
      <c r="I46" s="51"/>
    </row>
    <row r="47" spans="1:9" s="5" customFormat="1" ht="12.75">
      <c r="A47" s="3" t="s">
        <v>376</v>
      </c>
      <c r="B47" s="7" t="s">
        <v>38</v>
      </c>
      <c r="C47" s="4" t="s">
        <v>530</v>
      </c>
      <c r="D47" s="4" t="s">
        <v>32</v>
      </c>
      <c r="E47" s="4" t="s">
        <v>37</v>
      </c>
      <c r="F47" s="36">
        <v>949.7</v>
      </c>
      <c r="G47" s="36">
        <v>0</v>
      </c>
      <c r="H47" s="36">
        <v>0</v>
      </c>
      <c r="I47" s="51"/>
    </row>
    <row r="48" spans="1:9" s="6" customFormat="1" ht="49.5" customHeight="1">
      <c r="A48" s="3" t="s">
        <v>377</v>
      </c>
      <c r="B48" s="7" t="s">
        <v>313</v>
      </c>
      <c r="C48" s="4" t="s">
        <v>348</v>
      </c>
      <c r="D48" s="4"/>
      <c r="E48" s="4"/>
      <c r="F48" s="36">
        <f>F49</f>
        <v>964.7</v>
      </c>
      <c r="G48" s="36">
        <f aca="true" t="shared" si="8" ref="G48:H51">G49</f>
        <v>800</v>
      </c>
      <c r="H48" s="36">
        <f t="shared" si="8"/>
        <v>800</v>
      </c>
      <c r="I48" s="51"/>
    </row>
    <row r="49" spans="1:9" s="6" customFormat="1" ht="12.75">
      <c r="A49" s="4" t="s">
        <v>378</v>
      </c>
      <c r="B49" s="7" t="s">
        <v>250</v>
      </c>
      <c r="C49" s="4" t="s">
        <v>348</v>
      </c>
      <c r="D49" s="4" t="s">
        <v>19</v>
      </c>
      <c r="E49" s="4"/>
      <c r="F49" s="36">
        <f>F50</f>
        <v>964.7</v>
      </c>
      <c r="G49" s="36">
        <f t="shared" si="8"/>
        <v>800</v>
      </c>
      <c r="H49" s="36">
        <f t="shared" si="8"/>
        <v>800</v>
      </c>
      <c r="I49" s="51"/>
    </row>
    <row r="50" spans="1:9" s="6" customFormat="1" ht="24" customHeight="1">
      <c r="A50" s="4" t="s">
        <v>379</v>
      </c>
      <c r="B50" s="7" t="s">
        <v>14</v>
      </c>
      <c r="C50" s="4" t="s">
        <v>348</v>
      </c>
      <c r="D50" s="4" t="s">
        <v>32</v>
      </c>
      <c r="E50" s="4"/>
      <c r="F50" s="36">
        <f>F51</f>
        <v>964.7</v>
      </c>
      <c r="G50" s="36">
        <f t="shared" si="8"/>
        <v>800</v>
      </c>
      <c r="H50" s="36">
        <f t="shared" si="8"/>
        <v>800</v>
      </c>
      <c r="I50" s="51"/>
    </row>
    <row r="51" spans="1:9" s="6" customFormat="1" ht="12.75">
      <c r="A51" s="3" t="s">
        <v>380</v>
      </c>
      <c r="B51" s="17" t="s">
        <v>76</v>
      </c>
      <c r="C51" s="4" t="s">
        <v>348</v>
      </c>
      <c r="D51" s="4" t="s">
        <v>32</v>
      </c>
      <c r="E51" s="4" t="s">
        <v>74</v>
      </c>
      <c r="F51" s="36">
        <f>F52</f>
        <v>964.7</v>
      </c>
      <c r="G51" s="36">
        <f t="shared" si="8"/>
        <v>800</v>
      </c>
      <c r="H51" s="36">
        <f t="shared" si="8"/>
        <v>800</v>
      </c>
      <c r="I51" s="51"/>
    </row>
    <row r="52" spans="1:9" s="6" customFormat="1" ht="12.75">
      <c r="A52" s="3" t="s">
        <v>256</v>
      </c>
      <c r="B52" s="9" t="s">
        <v>38</v>
      </c>
      <c r="C52" s="4" t="s">
        <v>348</v>
      </c>
      <c r="D52" s="4" t="s">
        <v>32</v>
      </c>
      <c r="E52" s="4" t="s">
        <v>37</v>
      </c>
      <c r="F52" s="36">
        <f>800+100+64.7</f>
        <v>964.7</v>
      </c>
      <c r="G52" s="36">
        <v>800</v>
      </c>
      <c r="H52" s="36">
        <v>800</v>
      </c>
      <c r="I52" s="51">
        <v>64.7</v>
      </c>
    </row>
    <row r="53" spans="1:9" s="6" customFormat="1" ht="51">
      <c r="A53" s="4" t="s">
        <v>117</v>
      </c>
      <c r="B53" s="57" t="s">
        <v>438</v>
      </c>
      <c r="C53" s="4" t="s">
        <v>480</v>
      </c>
      <c r="D53" s="4"/>
      <c r="E53" s="4"/>
      <c r="F53" s="36">
        <f aca="true" t="shared" si="9" ref="F53:H55">F54</f>
        <v>71.6</v>
      </c>
      <c r="G53" s="36">
        <f t="shared" si="9"/>
        <v>0</v>
      </c>
      <c r="H53" s="36">
        <f t="shared" si="9"/>
        <v>0</v>
      </c>
      <c r="I53" s="51"/>
    </row>
    <row r="54" spans="1:9" s="6" customFormat="1" ht="12.75">
      <c r="A54" s="4" t="s">
        <v>118</v>
      </c>
      <c r="B54" s="9" t="s">
        <v>250</v>
      </c>
      <c r="C54" s="4" t="s">
        <v>480</v>
      </c>
      <c r="D54" s="4" t="s">
        <v>19</v>
      </c>
      <c r="E54" s="4"/>
      <c r="F54" s="36">
        <f t="shared" si="9"/>
        <v>71.6</v>
      </c>
      <c r="G54" s="36">
        <f t="shared" si="9"/>
        <v>0</v>
      </c>
      <c r="H54" s="36">
        <f t="shared" si="9"/>
        <v>0</v>
      </c>
      <c r="I54" s="51"/>
    </row>
    <row r="55" spans="1:9" s="6" customFormat="1" ht="25.5">
      <c r="A55" s="3" t="s">
        <v>119</v>
      </c>
      <c r="B55" s="9" t="s">
        <v>14</v>
      </c>
      <c r="C55" s="4" t="s">
        <v>480</v>
      </c>
      <c r="D55" s="4" t="s">
        <v>32</v>
      </c>
      <c r="E55" s="4"/>
      <c r="F55" s="36">
        <f t="shared" si="9"/>
        <v>71.6</v>
      </c>
      <c r="G55" s="36">
        <f t="shared" si="9"/>
        <v>0</v>
      </c>
      <c r="H55" s="36">
        <f t="shared" si="9"/>
        <v>0</v>
      </c>
      <c r="I55" s="51"/>
    </row>
    <row r="56" spans="1:9" s="6" customFormat="1" ht="12.75">
      <c r="A56" s="3" t="s">
        <v>120</v>
      </c>
      <c r="B56" s="9" t="s">
        <v>76</v>
      </c>
      <c r="C56" s="4" t="s">
        <v>480</v>
      </c>
      <c r="D56" s="4" t="s">
        <v>32</v>
      </c>
      <c r="E56" s="4" t="s">
        <v>74</v>
      </c>
      <c r="F56" s="36">
        <f>F57</f>
        <v>71.6</v>
      </c>
      <c r="G56" s="36">
        <f>G57</f>
        <v>0</v>
      </c>
      <c r="H56" s="36">
        <f>H57</f>
        <v>0</v>
      </c>
      <c r="I56" s="51"/>
    </row>
    <row r="57" spans="1:9" s="6" customFormat="1" ht="12.75">
      <c r="A57" s="4" t="s">
        <v>121</v>
      </c>
      <c r="B57" s="9" t="s">
        <v>38</v>
      </c>
      <c r="C57" s="4" t="s">
        <v>480</v>
      </c>
      <c r="D57" s="4" t="s">
        <v>32</v>
      </c>
      <c r="E57" s="4" t="s">
        <v>37</v>
      </c>
      <c r="F57" s="36">
        <v>71.6</v>
      </c>
      <c r="G57" s="36">
        <v>0</v>
      </c>
      <c r="H57" s="36">
        <v>0</v>
      </c>
      <c r="I57" s="51"/>
    </row>
    <row r="58" spans="1:9" s="6" customFormat="1" ht="63.75">
      <c r="A58" s="4" t="s">
        <v>257</v>
      </c>
      <c r="B58" s="9" t="s">
        <v>533</v>
      </c>
      <c r="C58" s="4" t="s">
        <v>532</v>
      </c>
      <c r="D58" s="4"/>
      <c r="E58" s="4"/>
      <c r="F58" s="36">
        <f aca="true" t="shared" si="10" ref="F58:H60">F59</f>
        <v>50</v>
      </c>
      <c r="G58" s="36">
        <f t="shared" si="10"/>
        <v>0</v>
      </c>
      <c r="H58" s="36">
        <f t="shared" si="10"/>
        <v>0</v>
      </c>
      <c r="I58" s="51"/>
    </row>
    <row r="59" spans="1:9" s="6" customFormat="1" ht="12.75">
      <c r="A59" s="3" t="s">
        <v>258</v>
      </c>
      <c r="B59" s="9" t="s">
        <v>250</v>
      </c>
      <c r="C59" s="4" t="s">
        <v>532</v>
      </c>
      <c r="D59" s="4" t="s">
        <v>19</v>
      </c>
      <c r="E59" s="4"/>
      <c r="F59" s="36">
        <f t="shared" si="10"/>
        <v>50</v>
      </c>
      <c r="G59" s="36">
        <f t="shared" si="10"/>
        <v>0</v>
      </c>
      <c r="H59" s="36">
        <f t="shared" si="10"/>
        <v>0</v>
      </c>
      <c r="I59" s="51"/>
    </row>
    <row r="60" spans="1:9" s="6" customFormat="1" ht="25.5">
      <c r="A60" s="3" t="s">
        <v>259</v>
      </c>
      <c r="B60" s="9" t="s">
        <v>14</v>
      </c>
      <c r="C60" s="4" t="s">
        <v>532</v>
      </c>
      <c r="D60" s="4" t="s">
        <v>32</v>
      </c>
      <c r="E60" s="4"/>
      <c r="F60" s="36">
        <f t="shared" si="10"/>
        <v>50</v>
      </c>
      <c r="G60" s="36">
        <f t="shared" si="10"/>
        <v>0</v>
      </c>
      <c r="H60" s="36">
        <f t="shared" si="10"/>
        <v>0</v>
      </c>
      <c r="I60" s="51"/>
    </row>
    <row r="61" spans="1:9" s="6" customFormat="1" ht="12.75">
      <c r="A61" s="4" t="s">
        <v>260</v>
      </c>
      <c r="B61" s="9" t="s">
        <v>76</v>
      </c>
      <c r="C61" s="4" t="s">
        <v>532</v>
      </c>
      <c r="D61" s="4" t="s">
        <v>32</v>
      </c>
      <c r="E61" s="4" t="s">
        <v>74</v>
      </c>
      <c r="F61" s="36">
        <f>F62</f>
        <v>50</v>
      </c>
      <c r="G61" s="36">
        <f>G62</f>
        <v>0</v>
      </c>
      <c r="H61" s="36">
        <f>H62</f>
        <v>0</v>
      </c>
      <c r="I61" s="51"/>
    </row>
    <row r="62" spans="1:9" s="6" customFormat="1" ht="12.75">
      <c r="A62" s="4" t="s">
        <v>261</v>
      </c>
      <c r="B62" s="9" t="s">
        <v>38</v>
      </c>
      <c r="C62" s="4" t="s">
        <v>532</v>
      </c>
      <c r="D62" s="4" t="s">
        <v>32</v>
      </c>
      <c r="E62" s="4" t="s">
        <v>37</v>
      </c>
      <c r="F62" s="36">
        <v>50</v>
      </c>
      <c r="G62" s="36">
        <v>0</v>
      </c>
      <c r="H62" s="36">
        <v>0</v>
      </c>
      <c r="I62" s="51"/>
    </row>
    <row r="63" spans="1:9" s="11" customFormat="1" ht="25.5">
      <c r="A63" s="3" t="s">
        <v>122</v>
      </c>
      <c r="B63" s="24" t="s">
        <v>41</v>
      </c>
      <c r="C63" s="8" t="s">
        <v>237</v>
      </c>
      <c r="D63" s="8"/>
      <c r="E63" s="8"/>
      <c r="F63" s="35">
        <f>F64+F69+F74+F83+F88+F93</f>
        <v>2708.8</v>
      </c>
      <c r="G63" s="35">
        <f>G64+G69+G74+G83+G88+G93</f>
        <v>1519.9</v>
      </c>
      <c r="H63" s="35">
        <f>H64+H69+H74+H83+H88+H93</f>
        <v>1519.9</v>
      </c>
      <c r="I63" s="52"/>
    </row>
    <row r="64" spans="1:9" s="10" customFormat="1" ht="51">
      <c r="A64" s="3" t="s">
        <v>123</v>
      </c>
      <c r="B64" s="57" t="s">
        <v>413</v>
      </c>
      <c r="C64" s="4" t="s">
        <v>349</v>
      </c>
      <c r="D64" s="4"/>
      <c r="E64" s="4"/>
      <c r="F64" s="36">
        <f>F65</f>
        <v>350</v>
      </c>
      <c r="G64" s="36">
        <f aca="true" t="shared" si="11" ref="G64:H67">G65</f>
        <v>350</v>
      </c>
      <c r="H64" s="36">
        <f t="shared" si="11"/>
        <v>350</v>
      </c>
      <c r="I64" s="52"/>
    </row>
    <row r="65" spans="1:9" s="10" customFormat="1" ht="12.75">
      <c r="A65" s="4" t="s">
        <v>124</v>
      </c>
      <c r="B65" s="7" t="s">
        <v>250</v>
      </c>
      <c r="C65" s="4" t="s">
        <v>349</v>
      </c>
      <c r="D65" s="4" t="s">
        <v>19</v>
      </c>
      <c r="E65" s="4"/>
      <c r="F65" s="36">
        <f>F66</f>
        <v>350</v>
      </c>
      <c r="G65" s="36">
        <f t="shared" si="11"/>
        <v>350</v>
      </c>
      <c r="H65" s="36">
        <f t="shared" si="11"/>
        <v>350</v>
      </c>
      <c r="I65" s="52"/>
    </row>
    <row r="66" spans="1:9" s="10" customFormat="1" ht="30" customHeight="1">
      <c r="A66" s="4" t="s">
        <v>125</v>
      </c>
      <c r="B66" s="7" t="s">
        <v>14</v>
      </c>
      <c r="C66" s="4" t="s">
        <v>349</v>
      </c>
      <c r="D66" s="4" t="s">
        <v>32</v>
      </c>
      <c r="E66" s="4"/>
      <c r="F66" s="36">
        <f>F67</f>
        <v>350</v>
      </c>
      <c r="G66" s="36">
        <f t="shared" si="11"/>
        <v>350</v>
      </c>
      <c r="H66" s="36">
        <f t="shared" si="11"/>
        <v>350</v>
      </c>
      <c r="I66" s="52"/>
    </row>
    <row r="67" spans="1:9" s="10" customFormat="1" ht="12.75">
      <c r="A67" s="3" t="s">
        <v>126</v>
      </c>
      <c r="B67" s="17" t="s">
        <v>76</v>
      </c>
      <c r="C67" s="4" t="s">
        <v>349</v>
      </c>
      <c r="D67" s="4" t="s">
        <v>32</v>
      </c>
      <c r="E67" s="4" t="s">
        <v>74</v>
      </c>
      <c r="F67" s="36">
        <f>F68</f>
        <v>350</v>
      </c>
      <c r="G67" s="36">
        <f t="shared" si="11"/>
        <v>350</v>
      </c>
      <c r="H67" s="36">
        <f t="shared" si="11"/>
        <v>350</v>
      </c>
      <c r="I67" s="52"/>
    </row>
    <row r="68" spans="1:9" s="10" customFormat="1" ht="12.75">
      <c r="A68" s="3" t="s">
        <v>127</v>
      </c>
      <c r="B68" s="9" t="s">
        <v>38</v>
      </c>
      <c r="C68" s="4" t="s">
        <v>349</v>
      </c>
      <c r="D68" s="4" t="s">
        <v>32</v>
      </c>
      <c r="E68" s="4" t="s">
        <v>37</v>
      </c>
      <c r="F68" s="36">
        <v>350</v>
      </c>
      <c r="G68" s="36">
        <v>350</v>
      </c>
      <c r="H68" s="36">
        <v>350</v>
      </c>
      <c r="I68" s="52"/>
    </row>
    <row r="69" spans="1:9" s="10" customFormat="1" ht="51">
      <c r="A69" s="4" t="s">
        <v>128</v>
      </c>
      <c r="B69" s="7" t="s">
        <v>302</v>
      </c>
      <c r="C69" s="4" t="s">
        <v>350</v>
      </c>
      <c r="D69" s="4"/>
      <c r="E69" s="4"/>
      <c r="F69" s="36">
        <f>F70</f>
        <v>224</v>
      </c>
      <c r="G69" s="36">
        <f>G70</f>
        <v>370</v>
      </c>
      <c r="H69" s="36">
        <f>H70</f>
        <v>370</v>
      </c>
      <c r="I69" s="52"/>
    </row>
    <row r="70" spans="1:9" s="10" customFormat="1" ht="12.75">
      <c r="A70" s="4" t="s">
        <v>129</v>
      </c>
      <c r="B70" s="7" t="s">
        <v>250</v>
      </c>
      <c r="C70" s="4" t="s">
        <v>350</v>
      </c>
      <c r="D70" s="4" t="s">
        <v>19</v>
      </c>
      <c r="E70" s="4"/>
      <c r="F70" s="36">
        <f>F71</f>
        <v>224</v>
      </c>
      <c r="G70" s="36">
        <f aca="true" t="shared" si="12" ref="G70:H72">G71</f>
        <v>370</v>
      </c>
      <c r="H70" s="36">
        <f t="shared" si="12"/>
        <v>370</v>
      </c>
      <c r="I70" s="52"/>
    </row>
    <row r="71" spans="1:9" s="10" customFormat="1" ht="29.25" customHeight="1">
      <c r="A71" s="3" t="s">
        <v>130</v>
      </c>
      <c r="B71" s="7" t="s">
        <v>14</v>
      </c>
      <c r="C71" s="4" t="s">
        <v>350</v>
      </c>
      <c r="D71" s="4" t="s">
        <v>32</v>
      </c>
      <c r="E71" s="4"/>
      <c r="F71" s="36">
        <f>F72</f>
        <v>224</v>
      </c>
      <c r="G71" s="36">
        <f t="shared" si="12"/>
        <v>370</v>
      </c>
      <c r="H71" s="36">
        <f t="shared" si="12"/>
        <v>370</v>
      </c>
      <c r="I71" s="52"/>
    </row>
    <row r="72" spans="1:9" s="10" customFormat="1" ht="23.25" customHeight="1">
      <c r="A72" s="3" t="s">
        <v>131</v>
      </c>
      <c r="B72" s="17" t="s">
        <v>76</v>
      </c>
      <c r="C72" s="4" t="s">
        <v>350</v>
      </c>
      <c r="D72" s="4" t="s">
        <v>32</v>
      </c>
      <c r="E72" s="4" t="s">
        <v>74</v>
      </c>
      <c r="F72" s="36">
        <f>F73</f>
        <v>224</v>
      </c>
      <c r="G72" s="36">
        <f t="shared" si="12"/>
        <v>370</v>
      </c>
      <c r="H72" s="36">
        <f t="shared" si="12"/>
        <v>370</v>
      </c>
      <c r="I72" s="52"/>
    </row>
    <row r="73" spans="1:9" s="10" customFormat="1" ht="12.75">
      <c r="A73" s="4" t="s">
        <v>132</v>
      </c>
      <c r="B73" s="9" t="s">
        <v>38</v>
      </c>
      <c r="C73" s="4" t="s">
        <v>350</v>
      </c>
      <c r="D73" s="4" t="s">
        <v>32</v>
      </c>
      <c r="E73" s="4" t="s">
        <v>37</v>
      </c>
      <c r="F73" s="36">
        <f>370+200-100-50-196</f>
        <v>224</v>
      </c>
      <c r="G73" s="36">
        <v>370</v>
      </c>
      <c r="H73" s="36">
        <v>370</v>
      </c>
      <c r="I73" s="52"/>
    </row>
    <row r="74" spans="1:9" s="10" customFormat="1" ht="51">
      <c r="A74" s="4" t="s">
        <v>133</v>
      </c>
      <c r="B74" s="9" t="s">
        <v>254</v>
      </c>
      <c r="C74" s="4" t="s">
        <v>351</v>
      </c>
      <c r="D74" s="4"/>
      <c r="E74" s="4"/>
      <c r="F74" s="36">
        <f>F75+F79</f>
        <v>150</v>
      </c>
      <c r="G74" s="36">
        <f>G75+G79</f>
        <v>150</v>
      </c>
      <c r="H74" s="36">
        <f>H75+H79</f>
        <v>150</v>
      </c>
      <c r="I74" s="52"/>
    </row>
    <row r="75" spans="1:9" s="10" customFormat="1" ht="12.75">
      <c r="A75" s="3" t="s">
        <v>134</v>
      </c>
      <c r="B75" s="9" t="s">
        <v>250</v>
      </c>
      <c r="C75" s="4" t="s">
        <v>351</v>
      </c>
      <c r="D75" s="4" t="s">
        <v>19</v>
      </c>
      <c r="E75" s="4"/>
      <c r="F75" s="36">
        <f aca="true" t="shared" si="13" ref="F75:H77">F76</f>
        <v>0</v>
      </c>
      <c r="G75" s="36">
        <f t="shared" si="13"/>
        <v>150</v>
      </c>
      <c r="H75" s="36">
        <f t="shared" si="13"/>
        <v>150</v>
      </c>
      <c r="I75" s="52"/>
    </row>
    <row r="76" spans="1:9" s="10" customFormat="1" ht="25.5">
      <c r="A76" s="3" t="s">
        <v>135</v>
      </c>
      <c r="B76" s="9" t="s">
        <v>14</v>
      </c>
      <c r="C76" s="4" t="s">
        <v>351</v>
      </c>
      <c r="D76" s="4" t="s">
        <v>32</v>
      </c>
      <c r="E76" s="4"/>
      <c r="F76" s="36">
        <f t="shared" si="13"/>
        <v>0</v>
      </c>
      <c r="G76" s="36">
        <f t="shared" si="13"/>
        <v>150</v>
      </c>
      <c r="H76" s="36">
        <f t="shared" si="13"/>
        <v>150</v>
      </c>
      <c r="I76" s="52"/>
    </row>
    <row r="77" spans="1:9" s="10" customFormat="1" ht="12.75">
      <c r="A77" s="4" t="s">
        <v>136</v>
      </c>
      <c r="B77" s="9" t="s">
        <v>76</v>
      </c>
      <c r="C77" s="4" t="s">
        <v>351</v>
      </c>
      <c r="D77" s="4" t="s">
        <v>32</v>
      </c>
      <c r="E77" s="4" t="s">
        <v>74</v>
      </c>
      <c r="F77" s="36">
        <f t="shared" si="13"/>
        <v>0</v>
      </c>
      <c r="G77" s="36">
        <f t="shared" si="13"/>
        <v>150</v>
      </c>
      <c r="H77" s="36">
        <f t="shared" si="13"/>
        <v>150</v>
      </c>
      <c r="I77" s="52"/>
    </row>
    <row r="78" spans="1:9" s="10" customFormat="1" ht="12.75">
      <c r="A78" s="4" t="s">
        <v>137</v>
      </c>
      <c r="B78" s="9" t="s">
        <v>89</v>
      </c>
      <c r="C78" s="4" t="s">
        <v>351</v>
      </c>
      <c r="D78" s="4" t="s">
        <v>32</v>
      </c>
      <c r="E78" s="4" t="s">
        <v>88</v>
      </c>
      <c r="F78" s="36">
        <f>150-150</f>
        <v>0</v>
      </c>
      <c r="G78" s="36">
        <v>150</v>
      </c>
      <c r="H78" s="36">
        <v>150</v>
      </c>
      <c r="I78" s="52"/>
    </row>
    <row r="79" spans="1:9" s="10" customFormat="1" ht="12.75">
      <c r="A79" s="3" t="s">
        <v>138</v>
      </c>
      <c r="B79" s="9" t="s">
        <v>424</v>
      </c>
      <c r="C79" s="4" t="s">
        <v>351</v>
      </c>
      <c r="D79" s="4" t="s">
        <v>418</v>
      </c>
      <c r="E79" s="4"/>
      <c r="F79" s="36">
        <f>F80</f>
        <v>150</v>
      </c>
      <c r="G79" s="36">
        <f aca="true" t="shared" si="14" ref="G79:H81">G80</f>
        <v>0</v>
      </c>
      <c r="H79" s="36">
        <f t="shared" si="14"/>
        <v>0</v>
      </c>
      <c r="I79" s="52"/>
    </row>
    <row r="80" spans="1:9" s="10" customFormat="1" ht="12.75">
      <c r="A80" s="3" t="s">
        <v>139</v>
      </c>
      <c r="B80" s="9" t="s">
        <v>472</v>
      </c>
      <c r="C80" s="4" t="s">
        <v>351</v>
      </c>
      <c r="D80" s="4" t="s">
        <v>471</v>
      </c>
      <c r="E80" s="4"/>
      <c r="F80" s="36">
        <f>F81</f>
        <v>150</v>
      </c>
      <c r="G80" s="36">
        <f t="shared" si="14"/>
        <v>0</v>
      </c>
      <c r="H80" s="36">
        <f t="shared" si="14"/>
        <v>0</v>
      </c>
      <c r="I80" s="52"/>
    </row>
    <row r="81" spans="1:9" s="10" customFormat="1" ht="12.75">
      <c r="A81" s="4" t="s">
        <v>140</v>
      </c>
      <c r="B81" s="9" t="s">
        <v>76</v>
      </c>
      <c r="C81" s="4" t="s">
        <v>351</v>
      </c>
      <c r="D81" s="4" t="s">
        <v>471</v>
      </c>
      <c r="E81" s="4" t="s">
        <v>74</v>
      </c>
      <c r="F81" s="36">
        <f>F82</f>
        <v>150</v>
      </c>
      <c r="G81" s="36">
        <f t="shared" si="14"/>
        <v>0</v>
      </c>
      <c r="H81" s="36">
        <f t="shared" si="14"/>
        <v>0</v>
      </c>
      <c r="I81" s="52"/>
    </row>
    <row r="82" spans="1:9" s="10" customFormat="1" ht="12.75">
      <c r="A82" s="4" t="s">
        <v>141</v>
      </c>
      <c r="B82" s="9" t="s">
        <v>89</v>
      </c>
      <c r="C82" s="4" t="s">
        <v>351</v>
      </c>
      <c r="D82" s="4" t="s">
        <v>471</v>
      </c>
      <c r="E82" s="4" t="s">
        <v>88</v>
      </c>
      <c r="F82" s="36">
        <v>150</v>
      </c>
      <c r="G82" s="36">
        <v>0</v>
      </c>
      <c r="H82" s="36">
        <v>0</v>
      </c>
      <c r="I82" s="52"/>
    </row>
    <row r="83" spans="1:9" ht="51">
      <c r="A83" s="3" t="s">
        <v>142</v>
      </c>
      <c r="B83" s="7" t="s">
        <v>303</v>
      </c>
      <c r="C83" s="4" t="s">
        <v>352</v>
      </c>
      <c r="D83" s="4"/>
      <c r="E83" s="4"/>
      <c r="F83" s="36">
        <f aca="true" t="shared" si="15" ref="F83:H86">SUM(F84)</f>
        <v>1584.8000000000002</v>
      </c>
      <c r="G83" s="36">
        <f t="shared" si="15"/>
        <v>549.9</v>
      </c>
      <c r="H83" s="36">
        <f t="shared" si="15"/>
        <v>549.9</v>
      </c>
      <c r="I83" s="51"/>
    </row>
    <row r="84" spans="1:9" ht="12.75">
      <c r="A84" s="3" t="s">
        <v>143</v>
      </c>
      <c r="B84" s="7" t="s">
        <v>250</v>
      </c>
      <c r="C84" s="4" t="s">
        <v>352</v>
      </c>
      <c r="D84" s="4" t="s">
        <v>19</v>
      </c>
      <c r="E84" s="4"/>
      <c r="F84" s="36">
        <f t="shared" si="15"/>
        <v>1584.8000000000002</v>
      </c>
      <c r="G84" s="36">
        <f t="shared" si="15"/>
        <v>549.9</v>
      </c>
      <c r="H84" s="36">
        <f t="shared" si="15"/>
        <v>549.9</v>
      </c>
      <c r="I84" s="51"/>
    </row>
    <row r="85" spans="1:9" ht="26.25" customHeight="1">
      <c r="A85" s="4" t="s">
        <v>144</v>
      </c>
      <c r="B85" s="7" t="s">
        <v>14</v>
      </c>
      <c r="C85" s="4" t="s">
        <v>352</v>
      </c>
      <c r="D85" s="4" t="s">
        <v>32</v>
      </c>
      <c r="E85" s="4"/>
      <c r="F85" s="36">
        <f t="shared" si="15"/>
        <v>1584.8000000000002</v>
      </c>
      <c r="G85" s="36">
        <f t="shared" si="15"/>
        <v>549.9</v>
      </c>
      <c r="H85" s="36">
        <f t="shared" si="15"/>
        <v>549.9</v>
      </c>
      <c r="I85" s="51"/>
    </row>
    <row r="86" spans="1:9" ht="12.75">
      <c r="A86" s="4" t="s">
        <v>145</v>
      </c>
      <c r="B86" s="17" t="s">
        <v>76</v>
      </c>
      <c r="C86" s="4" t="s">
        <v>352</v>
      </c>
      <c r="D86" s="4" t="s">
        <v>32</v>
      </c>
      <c r="E86" s="4" t="s">
        <v>74</v>
      </c>
      <c r="F86" s="36">
        <f t="shared" si="15"/>
        <v>1584.8000000000002</v>
      </c>
      <c r="G86" s="36">
        <f t="shared" si="15"/>
        <v>549.9</v>
      </c>
      <c r="H86" s="36">
        <f t="shared" si="15"/>
        <v>549.9</v>
      </c>
      <c r="I86" s="51"/>
    </row>
    <row r="87" spans="1:9" ht="12.75">
      <c r="A87" s="3" t="s">
        <v>146</v>
      </c>
      <c r="B87" s="9" t="s">
        <v>38</v>
      </c>
      <c r="C87" s="4" t="s">
        <v>352</v>
      </c>
      <c r="D87" s="4" t="s">
        <v>32</v>
      </c>
      <c r="E87" s="4" t="s">
        <v>37</v>
      </c>
      <c r="F87" s="36">
        <f>1500+200-295.6+80+50+58.4-8</f>
        <v>1584.8000000000002</v>
      </c>
      <c r="G87" s="36">
        <v>549.9</v>
      </c>
      <c r="H87" s="36">
        <v>549.9</v>
      </c>
      <c r="I87" s="53">
        <f>58.4-8</f>
        <v>50.4</v>
      </c>
    </row>
    <row r="88" spans="1:9" ht="57" customHeight="1">
      <c r="A88" s="3" t="s">
        <v>147</v>
      </c>
      <c r="B88" s="9" t="s">
        <v>304</v>
      </c>
      <c r="C88" s="4" t="s">
        <v>353</v>
      </c>
      <c r="D88" s="4"/>
      <c r="E88" s="4"/>
      <c r="F88" s="36">
        <f aca="true" t="shared" si="16" ref="F88:H90">F89</f>
        <v>165</v>
      </c>
      <c r="G88" s="36">
        <f t="shared" si="16"/>
        <v>100</v>
      </c>
      <c r="H88" s="36">
        <f t="shared" si="16"/>
        <v>100</v>
      </c>
      <c r="I88" s="53"/>
    </row>
    <row r="89" spans="1:9" ht="12.75">
      <c r="A89" s="4" t="s">
        <v>148</v>
      </c>
      <c r="B89" s="9" t="s">
        <v>250</v>
      </c>
      <c r="C89" s="4" t="s">
        <v>353</v>
      </c>
      <c r="D89" s="4" t="s">
        <v>19</v>
      </c>
      <c r="E89" s="4"/>
      <c r="F89" s="36">
        <f t="shared" si="16"/>
        <v>165</v>
      </c>
      <c r="G89" s="36">
        <f t="shared" si="16"/>
        <v>100</v>
      </c>
      <c r="H89" s="36">
        <f t="shared" si="16"/>
        <v>100</v>
      </c>
      <c r="I89" s="53"/>
    </row>
    <row r="90" spans="1:9" ht="25.5">
      <c r="A90" s="4" t="s">
        <v>149</v>
      </c>
      <c r="B90" s="9" t="s">
        <v>14</v>
      </c>
      <c r="C90" s="4" t="s">
        <v>353</v>
      </c>
      <c r="D90" s="4" t="s">
        <v>32</v>
      </c>
      <c r="E90" s="4"/>
      <c r="F90" s="36">
        <f t="shared" si="16"/>
        <v>165</v>
      </c>
      <c r="G90" s="36">
        <f t="shared" si="16"/>
        <v>100</v>
      </c>
      <c r="H90" s="36">
        <f t="shared" si="16"/>
        <v>100</v>
      </c>
      <c r="I90" s="53"/>
    </row>
    <row r="91" spans="1:9" ht="15" customHeight="1">
      <c r="A91" s="3" t="s">
        <v>150</v>
      </c>
      <c r="B91" s="41" t="s">
        <v>291</v>
      </c>
      <c r="C91" s="4" t="s">
        <v>353</v>
      </c>
      <c r="D91" s="4" t="s">
        <v>32</v>
      </c>
      <c r="E91" s="4" t="s">
        <v>5</v>
      </c>
      <c r="F91" s="36">
        <f>F92</f>
        <v>165</v>
      </c>
      <c r="G91" s="36">
        <f>G92</f>
        <v>100</v>
      </c>
      <c r="H91" s="36">
        <f>H92</f>
        <v>100</v>
      </c>
      <c r="I91" s="53"/>
    </row>
    <row r="92" spans="1:9" ht="15" customHeight="1">
      <c r="A92" s="3" t="s">
        <v>151</v>
      </c>
      <c r="B92" s="41" t="s">
        <v>290</v>
      </c>
      <c r="C92" s="4" t="s">
        <v>353</v>
      </c>
      <c r="D92" s="4" t="s">
        <v>32</v>
      </c>
      <c r="E92" s="4" t="s">
        <v>289</v>
      </c>
      <c r="F92" s="36">
        <f>100+65</f>
        <v>165</v>
      </c>
      <c r="G92" s="36">
        <v>100</v>
      </c>
      <c r="H92" s="36">
        <v>100</v>
      </c>
      <c r="I92" s="53">
        <v>65</v>
      </c>
    </row>
    <row r="93" spans="1:9" ht="52.5" customHeight="1">
      <c r="A93" s="4" t="s">
        <v>152</v>
      </c>
      <c r="B93" s="57" t="s">
        <v>495</v>
      </c>
      <c r="C93" s="4" t="s">
        <v>494</v>
      </c>
      <c r="D93" s="4"/>
      <c r="E93" s="4"/>
      <c r="F93" s="36">
        <f aca="true" t="shared" si="17" ref="F93:H96">F94</f>
        <v>235</v>
      </c>
      <c r="G93" s="36">
        <f t="shared" si="17"/>
        <v>0</v>
      </c>
      <c r="H93" s="36">
        <f t="shared" si="17"/>
        <v>0</v>
      </c>
      <c r="I93" s="53"/>
    </row>
    <row r="94" spans="1:9" ht="15.75" customHeight="1">
      <c r="A94" s="4" t="s">
        <v>153</v>
      </c>
      <c r="B94" s="41" t="s">
        <v>250</v>
      </c>
      <c r="C94" s="4" t="s">
        <v>494</v>
      </c>
      <c r="D94" s="4" t="s">
        <v>19</v>
      </c>
      <c r="E94" s="4"/>
      <c r="F94" s="36">
        <f t="shared" si="17"/>
        <v>235</v>
      </c>
      <c r="G94" s="36">
        <f t="shared" si="17"/>
        <v>0</v>
      </c>
      <c r="H94" s="36">
        <f t="shared" si="17"/>
        <v>0</v>
      </c>
      <c r="I94" s="53"/>
    </row>
    <row r="95" spans="1:9" ht="25.5" customHeight="1">
      <c r="A95" s="3" t="s">
        <v>154</v>
      </c>
      <c r="B95" s="41" t="s">
        <v>14</v>
      </c>
      <c r="C95" s="4" t="s">
        <v>494</v>
      </c>
      <c r="D95" s="4" t="s">
        <v>32</v>
      </c>
      <c r="E95" s="4"/>
      <c r="F95" s="36">
        <f t="shared" si="17"/>
        <v>235</v>
      </c>
      <c r="G95" s="36">
        <f t="shared" si="17"/>
        <v>0</v>
      </c>
      <c r="H95" s="36">
        <f t="shared" si="17"/>
        <v>0</v>
      </c>
      <c r="I95" s="53"/>
    </row>
    <row r="96" spans="1:9" ht="15" customHeight="1">
      <c r="A96" s="3" t="s">
        <v>155</v>
      </c>
      <c r="B96" s="41" t="s">
        <v>76</v>
      </c>
      <c r="C96" s="4" t="s">
        <v>494</v>
      </c>
      <c r="D96" s="4" t="s">
        <v>32</v>
      </c>
      <c r="E96" s="4" t="s">
        <v>74</v>
      </c>
      <c r="F96" s="36">
        <f t="shared" si="17"/>
        <v>235</v>
      </c>
      <c r="G96" s="36">
        <f t="shared" si="17"/>
        <v>0</v>
      </c>
      <c r="H96" s="36">
        <f t="shared" si="17"/>
        <v>0</v>
      </c>
      <c r="I96" s="53"/>
    </row>
    <row r="97" spans="1:9" ht="15" customHeight="1">
      <c r="A97" s="4" t="s">
        <v>156</v>
      </c>
      <c r="B97" s="41" t="s">
        <v>38</v>
      </c>
      <c r="C97" s="4" t="s">
        <v>494</v>
      </c>
      <c r="D97" s="4" t="s">
        <v>32</v>
      </c>
      <c r="E97" s="4" t="s">
        <v>37</v>
      </c>
      <c r="F97" s="36">
        <v>235</v>
      </c>
      <c r="G97" s="36">
        <v>0</v>
      </c>
      <c r="H97" s="36">
        <v>0</v>
      </c>
      <c r="I97" s="53"/>
    </row>
    <row r="98" spans="1:9" s="5" customFormat="1" ht="12.75">
      <c r="A98" s="4" t="s">
        <v>157</v>
      </c>
      <c r="B98" s="24" t="s">
        <v>91</v>
      </c>
      <c r="C98" s="8" t="s">
        <v>238</v>
      </c>
      <c r="D98" s="8"/>
      <c r="E98" s="8"/>
      <c r="F98" s="35">
        <f>F99+F104+F113</f>
        <v>2740.6000000000004</v>
      </c>
      <c r="G98" s="35">
        <f>G99+G104+G113</f>
        <v>3202.7</v>
      </c>
      <c r="H98" s="35">
        <f>H99+H104+H113</f>
        <v>3202.7</v>
      </c>
      <c r="I98" s="51"/>
    </row>
    <row r="99" spans="1:9" s="5" customFormat="1" ht="63.75">
      <c r="A99" s="3" t="s">
        <v>381</v>
      </c>
      <c r="B99" s="7" t="s">
        <v>315</v>
      </c>
      <c r="C99" s="4" t="s">
        <v>333</v>
      </c>
      <c r="D99" s="8"/>
      <c r="E99" s="8"/>
      <c r="F99" s="36">
        <f>F100</f>
        <v>615.5</v>
      </c>
      <c r="G99" s="36">
        <f aca="true" t="shared" si="18" ref="G99:H102">G100</f>
        <v>725.5</v>
      </c>
      <c r="H99" s="36">
        <f t="shared" si="18"/>
        <v>725.5</v>
      </c>
      <c r="I99" s="51"/>
    </row>
    <row r="100" spans="1:9" s="5" customFormat="1" ht="38.25">
      <c r="A100" s="3" t="s">
        <v>382</v>
      </c>
      <c r="B100" s="7" t="s">
        <v>86</v>
      </c>
      <c r="C100" s="4" t="s">
        <v>333</v>
      </c>
      <c r="D100" s="4" t="s">
        <v>30</v>
      </c>
      <c r="E100" s="8"/>
      <c r="F100" s="36">
        <f>F101</f>
        <v>615.5</v>
      </c>
      <c r="G100" s="36">
        <f t="shared" si="18"/>
        <v>725.5</v>
      </c>
      <c r="H100" s="36">
        <f t="shared" si="18"/>
        <v>725.5</v>
      </c>
      <c r="I100" s="51"/>
    </row>
    <row r="101" spans="1:9" s="5" customFormat="1" ht="12.75">
      <c r="A101" s="4" t="s">
        <v>383</v>
      </c>
      <c r="B101" s="7" t="s">
        <v>87</v>
      </c>
      <c r="C101" s="4" t="s">
        <v>333</v>
      </c>
      <c r="D101" s="4" t="s">
        <v>31</v>
      </c>
      <c r="E101" s="8"/>
      <c r="F101" s="36">
        <f>F102</f>
        <v>615.5</v>
      </c>
      <c r="G101" s="36">
        <f t="shared" si="18"/>
        <v>725.5</v>
      </c>
      <c r="H101" s="36">
        <f t="shared" si="18"/>
        <v>725.5</v>
      </c>
      <c r="I101" s="51"/>
    </row>
    <row r="102" spans="1:9" s="5" customFormat="1" ht="12.75">
      <c r="A102" s="4" t="s">
        <v>384</v>
      </c>
      <c r="B102" s="7" t="s">
        <v>76</v>
      </c>
      <c r="C102" s="4" t="s">
        <v>333</v>
      </c>
      <c r="D102" s="4" t="s">
        <v>31</v>
      </c>
      <c r="E102" s="4" t="s">
        <v>74</v>
      </c>
      <c r="F102" s="36">
        <f>F103</f>
        <v>615.5</v>
      </c>
      <c r="G102" s="36">
        <f t="shared" si="18"/>
        <v>725.5</v>
      </c>
      <c r="H102" s="36">
        <f t="shared" si="18"/>
        <v>725.5</v>
      </c>
      <c r="I102" s="51"/>
    </row>
    <row r="103" spans="1:9" s="5" customFormat="1" ht="12.75">
      <c r="A103" s="3" t="s">
        <v>385</v>
      </c>
      <c r="B103" s="7" t="s">
        <v>89</v>
      </c>
      <c r="C103" s="4" t="s">
        <v>333</v>
      </c>
      <c r="D103" s="4" t="s">
        <v>31</v>
      </c>
      <c r="E103" s="4" t="s">
        <v>88</v>
      </c>
      <c r="F103" s="36">
        <f>725.5-110</f>
        <v>615.5</v>
      </c>
      <c r="G103" s="36">
        <v>725.5</v>
      </c>
      <c r="H103" s="36">
        <v>725.5</v>
      </c>
      <c r="I103" s="51">
        <v>-110</v>
      </c>
    </row>
    <row r="104" spans="1:9" ht="51">
      <c r="A104" s="3" t="s">
        <v>158</v>
      </c>
      <c r="B104" s="7" t="s">
        <v>305</v>
      </c>
      <c r="C104" s="4" t="s">
        <v>354</v>
      </c>
      <c r="D104" s="4"/>
      <c r="E104" s="4"/>
      <c r="F104" s="36">
        <f>F105+F109</f>
        <v>2058.1000000000004</v>
      </c>
      <c r="G104" s="36">
        <f>G105+G109</f>
        <v>2442.2</v>
      </c>
      <c r="H104" s="36">
        <f>H105+H109</f>
        <v>2442.2</v>
      </c>
      <c r="I104" s="51"/>
    </row>
    <row r="105" spans="1:9" ht="38.25">
      <c r="A105" s="4" t="s">
        <v>159</v>
      </c>
      <c r="B105" s="17" t="s">
        <v>86</v>
      </c>
      <c r="C105" s="4" t="s">
        <v>354</v>
      </c>
      <c r="D105" s="4" t="s">
        <v>30</v>
      </c>
      <c r="E105" s="4"/>
      <c r="F105" s="36">
        <f>SUM(F106)</f>
        <v>1538.2</v>
      </c>
      <c r="G105" s="36">
        <f aca="true" t="shared" si="19" ref="G105:H107">SUM(G106)</f>
        <v>1812.2</v>
      </c>
      <c r="H105" s="36">
        <f t="shared" si="19"/>
        <v>1812.2</v>
      </c>
      <c r="I105" s="51"/>
    </row>
    <row r="106" spans="1:9" ht="12.75">
      <c r="A106" s="4" t="s">
        <v>160</v>
      </c>
      <c r="B106" s="17" t="s">
        <v>87</v>
      </c>
      <c r="C106" s="4" t="s">
        <v>354</v>
      </c>
      <c r="D106" s="4" t="s">
        <v>31</v>
      </c>
      <c r="E106" s="4"/>
      <c r="F106" s="36">
        <f>SUM(F107)</f>
        <v>1538.2</v>
      </c>
      <c r="G106" s="36">
        <f t="shared" si="19"/>
        <v>1812.2</v>
      </c>
      <c r="H106" s="36">
        <f t="shared" si="19"/>
        <v>1812.2</v>
      </c>
      <c r="I106" s="51"/>
    </row>
    <row r="107" spans="1:9" ht="12.75">
      <c r="A107" s="3" t="s">
        <v>30</v>
      </c>
      <c r="B107" s="17" t="s">
        <v>76</v>
      </c>
      <c r="C107" s="4" t="s">
        <v>354</v>
      </c>
      <c r="D107" s="4" t="s">
        <v>31</v>
      </c>
      <c r="E107" s="4" t="s">
        <v>74</v>
      </c>
      <c r="F107" s="36">
        <f>SUM(F108)</f>
        <v>1538.2</v>
      </c>
      <c r="G107" s="36">
        <f t="shared" si="19"/>
        <v>1812.2</v>
      </c>
      <c r="H107" s="36">
        <f t="shared" si="19"/>
        <v>1812.2</v>
      </c>
      <c r="I107" s="51"/>
    </row>
    <row r="108" spans="1:9" ht="12.75">
      <c r="A108" s="3" t="s">
        <v>161</v>
      </c>
      <c r="B108" s="9" t="s">
        <v>89</v>
      </c>
      <c r="C108" s="4" t="s">
        <v>354</v>
      </c>
      <c r="D108" s="4" t="s">
        <v>31</v>
      </c>
      <c r="E108" s="4" t="s">
        <v>88</v>
      </c>
      <c r="F108" s="36">
        <f>1812.2-250-24</f>
        <v>1538.2</v>
      </c>
      <c r="G108" s="36">
        <v>1812.2</v>
      </c>
      <c r="H108" s="36">
        <v>1812.2</v>
      </c>
      <c r="I108" s="51">
        <f>-250-24</f>
        <v>-274</v>
      </c>
    </row>
    <row r="109" spans="1:9" ht="12.75">
      <c r="A109" s="4" t="s">
        <v>162</v>
      </c>
      <c r="B109" s="7" t="s">
        <v>250</v>
      </c>
      <c r="C109" s="4" t="s">
        <v>354</v>
      </c>
      <c r="D109" s="4" t="s">
        <v>19</v>
      </c>
      <c r="E109" s="4"/>
      <c r="F109" s="36">
        <f>SUM(F110)</f>
        <v>519.9000000000001</v>
      </c>
      <c r="G109" s="36">
        <f aca="true" t="shared" si="20" ref="G109:H111">SUM(G110)</f>
        <v>630</v>
      </c>
      <c r="H109" s="36">
        <f t="shared" si="20"/>
        <v>630</v>
      </c>
      <c r="I109" s="51"/>
    </row>
    <row r="110" spans="1:9" ht="19.5" customHeight="1">
      <c r="A110" s="4" t="s">
        <v>163</v>
      </c>
      <c r="B110" s="7" t="s">
        <v>14</v>
      </c>
      <c r="C110" s="4" t="s">
        <v>354</v>
      </c>
      <c r="D110" s="4" t="s">
        <v>32</v>
      </c>
      <c r="E110" s="4"/>
      <c r="F110" s="36">
        <f>SUM(F111)</f>
        <v>519.9000000000001</v>
      </c>
      <c r="G110" s="36">
        <f t="shared" si="20"/>
        <v>630</v>
      </c>
      <c r="H110" s="36">
        <f t="shared" si="20"/>
        <v>630</v>
      </c>
      <c r="I110" s="51"/>
    </row>
    <row r="111" spans="1:9" ht="12.75">
      <c r="A111" s="3" t="s">
        <v>164</v>
      </c>
      <c r="B111" s="17" t="s">
        <v>76</v>
      </c>
      <c r="C111" s="4" t="s">
        <v>354</v>
      </c>
      <c r="D111" s="4" t="s">
        <v>32</v>
      </c>
      <c r="E111" s="4" t="s">
        <v>74</v>
      </c>
      <c r="F111" s="36">
        <f>SUM(F112)</f>
        <v>519.9000000000001</v>
      </c>
      <c r="G111" s="36">
        <f t="shared" si="20"/>
        <v>630</v>
      </c>
      <c r="H111" s="36">
        <f t="shared" si="20"/>
        <v>630</v>
      </c>
      <c r="I111" s="51"/>
    </row>
    <row r="112" spans="1:9" ht="12.75">
      <c r="A112" s="3" t="s">
        <v>165</v>
      </c>
      <c r="B112" s="9" t="s">
        <v>89</v>
      </c>
      <c r="C112" s="4" t="s">
        <v>354</v>
      </c>
      <c r="D112" s="4" t="s">
        <v>32</v>
      </c>
      <c r="E112" s="4" t="s">
        <v>88</v>
      </c>
      <c r="F112" s="36">
        <f>630+174.7-100-184.8</f>
        <v>519.9000000000001</v>
      </c>
      <c r="G112" s="36">
        <v>630</v>
      </c>
      <c r="H112" s="36">
        <v>630</v>
      </c>
      <c r="I112" s="53">
        <v>-184.8</v>
      </c>
    </row>
    <row r="113" spans="1:9" ht="38.25">
      <c r="A113" s="4" t="s">
        <v>166</v>
      </c>
      <c r="B113" s="7" t="s">
        <v>314</v>
      </c>
      <c r="C113" s="4" t="s">
        <v>355</v>
      </c>
      <c r="D113" s="4"/>
      <c r="E113" s="4"/>
      <c r="F113" s="36">
        <f>F114</f>
        <v>67</v>
      </c>
      <c r="G113" s="36">
        <f>G114</f>
        <v>35</v>
      </c>
      <c r="H113" s="36">
        <f>H114</f>
        <v>35</v>
      </c>
      <c r="I113" s="51"/>
    </row>
    <row r="114" spans="1:9" ht="12.75">
      <c r="A114" s="4" t="s">
        <v>167</v>
      </c>
      <c r="B114" s="7" t="s">
        <v>250</v>
      </c>
      <c r="C114" s="4" t="s">
        <v>355</v>
      </c>
      <c r="D114" s="4" t="s">
        <v>19</v>
      </c>
      <c r="E114" s="4"/>
      <c r="F114" s="36">
        <f>SUM(F115)</f>
        <v>67</v>
      </c>
      <c r="G114" s="36">
        <f aca="true" t="shared" si="21" ref="G114:H116">SUM(G115)</f>
        <v>35</v>
      </c>
      <c r="H114" s="36">
        <f t="shared" si="21"/>
        <v>35</v>
      </c>
      <c r="I114" s="51"/>
    </row>
    <row r="115" spans="1:9" ht="21" customHeight="1">
      <c r="A115" s="3" t="s">
        <v>168</v>
      </c>
      <c r="B115" s="7" t="s">
        <v>14</v>
      </c>
      <c r="C115" s="4" t="s">
        <v>355</v>
      </c>
      <c r="D115" s="4" t="s">
        <v>32</v>
      </c>
      <c r="E115" s="4"/>
      <c r="F115" s="36">
        <f>SUM(F116)</f>
        <v>67</v>
      </c>
      <c r="G115" s="36">
        <f t="shared" si="21"/>
        <v>35</v>
      </c>
      <c r="H115" s="36">
        <f t="shared" si="21"/>
        <v>35</v>
      </c>
      <c r="I115" s="51"/>
    </row>
    <row r="116" spans="1:9" ht="12.75">
      <c r="A116" s="3" t="s">
        <v>169</v>
      </c>
      <c r="B116" s="17" t="s">
        <v>76</v>
      </c>
      <c r="C116" s="4" t="s">
        <v>355</v>
      </c>
      <c r="D116" s="4" t="s">
        <v>32</v>
      </c>
      <c r="E116" s="4" t="s">
        <v>74</v>
      </c>
      <c r="F116" s="36">
        <f>SUM(F117)</f>
        <v>67</v>
      </c>
      <c r="G116" s="36">
        <f t="shared" si="21"/>
        <v>35</v>
      </c>
      <c r="H116" s="36">
        <f t="shared" si="21"/>
        <v>35</v>
      </c>
      <c r="I116" s="51"/>
    </row>
    <row r="117" spans="1:9" ht="12.75">
      <c r="A117" s="4" t="s">
        <v>31</v>
      </c>
      <c r="B117" s="9" t="s">
        <v>89</v>
      </c>
      <c r="C117" s="4" t="s">
        <v>355</v>
      </c>
      <c r="D117" s="4" t="s">
        <v>32</v>
      </c>
      <c r="E117" s="4" t="s">
        <v>88</v>
      </c>
      <c r="F117" s="36">
        <f>35+16+16</f>
        <v>67</v>
      </c>
      <c r="G117" s="36">
        <v>35</v>
      </c>
      <c r="H117" s="36">
        <v>35</v>
      </c>
      <c r="I117" s="51">
        <v>16</v>
      </c>
    </row>
    <row r="118" spans="1:9" s="5" customFormat="1" ht="12.75">
      <c r="A118" s="4" t="s">
        <v>170</v>
      </c>
      <c r="B118" s="26" t="s">
        <v>90</v>
      </c>
      <c r="C118" s="8" t="s">
        <v>252</v>
      </c>
      <c r="D118" s="8"/>
      <c r="E118" s="8"/>
      <c r="F118" s="35">
        <f>F119+F124+F129+F134+F139</f>
        <v>3018.3</v>
      </c>
      <c r="G118" s="35">
        <f>G119+G124+G129+G134+G139</f>
        <v>470</v>
      </c>
      <c r="H118" s="35">
        <f>H119+H124+H129+H134+H139</f>
        <v>470</v>
      </c>
      <c r="I118" s="51"/>
    </row>
    <row r="119" spans="1:9" ht="77.25" customHeight="1">
      <c r="A119" s="3" t="s">
        <v>171</v>
      </c>
      <c r="B119" s="9" t="s">
        <v>429</v>
      </c>
      <c r="C119" s="4" t="s">
        <v>356</v>
      </c>
      <c r="D119" s="4"/>
      <c r="E119" s="4"/>
      <c r="F119" s="36">
        <f>F120</f>
        <v>470</v>
      </c>
      <c r="G119" s="36">
        <f>G120</f>
        <v>470</v>
      </c>
      <c r="H119" s="36">
        <f>H120</f>
        <v>470</v>
      </c>
      <c r="I119" s="51"/>
    </row>
    <row r="120" spans="1:9" ht="39" customHeight="1">
      <c r="A120" s="3" t="s">
        <v>172</v>
      </c>
      <c r="B120" s="7" t="s">
        <v>86</v>
      </c>
      <c r="C120" s="4" t="s">
        <v>356</v>
      </c>
      <c r="D120" s="4" t="s">
        <v>30</v>
      </c>
      <c r="E120" s="4"/>
      <c r="F120" s="36">
        <f aca="true" t="shared" si="22" ref="F120:H122">F121</f>
        <v>470</v>
      </c>
      <c r="G120" s="36">
        <f t="shared" si="22"/>
        <v>470</v>
      </c>
      <c r="H120" s="36">
        <f t="shared" si="22"/>
        <v>470</v>
      </c>
      <c r="I120" s="51"/>
    </row>
    <row r="121" spans="1:9" ht="18.75" customHeight="1">
      <c r="A121" s="4" t="s">
        <v>173</v>
      </c>
      <c r="B121" s="7" t="s">
        <v>87</v>
      </c>
      <c r="C121" s="4" t="s">
        <v>356</v>
      </c>
      <c r="D121" s="4" t="s">
        <v>31</v>
      </c>
      <c r="E121" s="4"/>
      <c r="F121" s="36">
        <f t="shared" si="22"/>
        <v>470</v>
      </c>
      <c r="G121" s="36">
        <f t="shared" si="22"/>
        <v>470</v>
      </c>
      <c r="H121" s="36">
        <f t="shared" si="22"/>
        <v>470</v>
      </c>
      <c r="I121" s="51"/>
    </row>
    <row r="122" spans="1:9" ht="20.25" customHeight="1">
      <c r="A122" s="4" t="s">
        <v>386</v>
      </c>
      <c r="B122" s="9" t="s">
        <v>76</v>
      </c>
      <c r="C122" s="4" t="s">
        <v>356</v>
      </c>
      <c r="D122" s="4" t="s">
        <v>31</v>
      </c>
      <c r="E122" s="4" t="s">
        <v>74</v>
      </c>
      <c r="F122" s="36">
        <f t="shared" si="22"/>
        <v>470</v>
      </c>
      <c r="G122" s="36">
        <f t="shared" si="22"/>
        <v>470</v>
      </c>
      <c r="H122" s="36">
        <f t="shared" si="22"/>
        <v>470</v>
      </c>
      <c r="I122" s="51"/>
    </row>
    <row r="123" spans="1:9" ht="21.75" customHeight="1">
      <c r="A123" s="3" t="s">
        <v>387</v>
      </c>
      <c r="B123" s="9" t="s">
        <v>38</v>
      </c>
      <c r="C123" s="4" t="s">
        <v>356</v>
      </c>
      <c r="D123" s="4" t="s">
        <v>31</v>
      </c>
      <c r="E123" s="4" t="s">
        <v>37</v>
      </c>
      <c r="F123" s="36">
        <v>470</v>
      </c>
      <c r="G123" s="36">
        <v>470</v>
      </c>
      <c r="H123" s="36">
        <v>470</v>
      </c>
      <c r="I123" s="51"/>
    </row>
    <row r="124" spans="1:9" ht="56.25" customHeight="1">
      <c r="A124" s="3" t="s">
        <v>388</v>
      </c>
      <c r="B124" s="9" t="s">
        <v>497</v>
      </c>
      <c r="C124" s="4" t="s">
        <v>496</v>
      </c>
      <c r="D124" s="4"/>
      <c r="E124" s="4"/>
      <c r="F124" s="36">
        <f aca="true" t="shared" si="23" ref="F124:H127">F125</f>
        <v>1997.9</v>
      </c>
      <c r="G124" s="36">
        <f t="shared" si="23"/>
        <v>0</v>
      </c>
      <c r="H124" s="36">
        <f t="shared" si="23"/>
        <v>0</v>
      </c>
      <c r="I124" s="51"/>
    </row>
    <row r="125" spans="1:9" ht="21.75" customHeight="1">
      <c r="A125" s="4" t="s">
        <v>389</v>
      </c>
      <c r="B125" s="9" t="s">
        <v>250</v>
      </c>
      <c r="C125" s="4" t="s">
        <v>496</v>
      </c>
      <c r="D125" s="4" t="s">
        <v>19</v>
      </c>
      <c r="E125" s="4"/>
      <c r="F125" s="36">
        <f t="shared" si="23"/>
        <v>1997.9</v>
      </c>
      <c r="G125" s="36">
        <f t="shared" si="23"/>
        <v>0</v>
      </c>
      <c r="H125" s="36">
        <f t="shared" si="23"/>
        <v>0</v>
      </c>
      <c r="I125" s="51"/>
    </row>
    <row r="126" spans="1:9" ht="29.25" customHeight="1">
      <c r="A126" s="4" t="s">
        <v>390</v>
      </c>
      <c r="B126" s="9" t="s">
        <v>14</v>
      </c>
      <c r="C126" s="4" t="s">
        <v>496</v>
      </c>
      <c r="D126" s="4" t="s">
        <v>32</v>
      </c>
      <c r="E126" s="4"/>
      <c r="F126" s="36">
        <f t="shared" si="23"/>
        <v>1997.9</v>
      </c>
      <c r="G126" s="36">
        <f t="shared" si="23"/>
        <v>0</v>
      </c>
      <c r="H126" s="36">
        <f t="shared" si="23"/>
        <v>0</v>
      </c>
      <c r="I126" s="51"/>
    </row>
    <row r="127" spans="1:9" ht="16.5" customHeight="1">
      <c r="A127" s="3" t="s">
        <v>12</v>
      </c>
      <c r="B127" s="9" t="s">
        <v>76</v>
      </c>
      <c r="C127" s="4" t="s">
        <v>496</v>
      </c>
      <c r="D127" s="4" t="s">
        <v>32</v>
      </c>
      <c r="E127" s="4" t="s">
        <v>74</v>
      </c>
      <c r="F127" s="36">
        <f t="shared" si="23"/>
        <v>1997.9</v>
      </c>
      <c r="G127" s="36">
        <f t="shared" si="23"/>
        <v>0</v>
      </c>
      <c r="H127" s="36">
        <f t="shared" si="23"/>
        <v>0</v>
      </c>
      <c r="I127" s="51"/>
    </row>
    <row r="128" spans="1:9" ht="17.25" customHeight="1">
      <c r="A128" s="3" t="s">
        <v>262</v>
      </c>
      <c r="B128" s="9" t="s">
        <v>38</v>
      </c>
      <c r="C128" s="4" t="s">
        <v>496</v>
      </c>
      <c r="D128" s="4" t="s">
        <v>32</v>
      </c>
      <c r="E128" s="4" t="s">
        <v>37</v>
      </c>
      <c r="F128" s="36">
        <v>1997.9</v>
      </c>
      <c r="G128" s="36">
        <v>0</v>
      </c>
      <c r="H128" s="36">
        <v>0</v>
      </c>
      <c r="I128" s="51"/>
    </row>
    <row r="129" spans="1:9" ht="55.5" customHeight="1">
      <c r="A129" s="4" t="s">
        <v>263</v>
      </c>
      <c r="B129" s="57" t="s">
        <v>499</v>
      </c>
      <c r="C129" s="4" t="s">
        <v>498</v>
      </c>
      <c r="D129" s="4"/>
      <c r="E129" s="4"/>
      <c r="F129" s="36">
        <f aca="true" t="shared" si="24" ref="F129:H132">F130</f>
        <v>178.4</v>
      </c>
      <c r="G129" s="36">
        <f t="shared" si="24"/>
        <v>0</v>
      </c>
      <c r="H129" s="36">
        <f t="shared" si="24"/>
        <v>0</v>
      </c>
      <c r="I129" s="51"/>
    </row>
    <row r="130" spans="1:9" ht="21.75" customHeight="1">
      <c r="A130" s="4" t="s">
        <v>264</v>
      </c>
      <c r="B130" s="9" t="s">
        <v>250</v>
      </c>
      <c r="C130" s="4" t="s">
        <v>498</v>
      </c>
      <c r="D130" s="4" t="s">
        <v>19</v>
      </c>
      <c r="E130" s="4"/>
      <c r="F130" s="36">
        <f t="shared" si="24"/>
        <v>178.4</v>
      </c>
      <c r="G130" s="36">
        <f t="shared" si="24"/>
        <v>0</v>
      </c>
      <c r="H130" s="36">
        <f t="shared" si="24"/>
        <v>0</v>
      </c>
      <c r="I130" s="51"/>
    </row>
    <row r="131" spans="1:9" ht="27.75" customHeight="1">
      <c r="A131" s="3" t="s">
        <v>265</v>
      </c>
      <c r="B131" s="9" t="s">
        <v>14</v>
      </c>
      <c r="C131" s="4" t="s">
        <v>498</v>
      </c>
      <c r="D131" s="4" t="s">
        <v>32</v>
      </c>
      <c r="E131" s="4"/>
      <c r="F131" s="36">
        <f t="shared" si="24"/>
        <v>178.4</v>
      </c>
      <c r="G131" s="36">
        <f t="shared" si="24"/>
        <v>0</v>
      </c>
      <c r="H131" s="36">
        <f t="shared" si="24"/>
        <v>0</v>
      </c>
      <c r="I131" s="51"/>
    </row>
    <row r="132" spans="1:9" ht="18.75" customHeight="1">
      <c r="A132" s="3" t="s">
        <v>266</v>
      </c>
      <c r="B132" s="9" t="s">
        <v>76</v>
      </c>
      <c r="C132" s="4" t="s">
        <v>498</v>
      </c>
      <c r="D132" s="4" t="s">
        <v>32</v>
      </c>
      <c r="E132" s="4" t="s">
        <v>74</v>
      </c>
      <c r="F132" s="36">
        <f t="shared" si="24"/>
        <v>178.4</v>
      </c>
      <c r="G132" s="36">
        <f t="shared" si="24"/>
        <v>0</v>
      </c>
      <c r="H132" s="36">
        <f t="shared" si="24"/>
        <v>0</v>
      </c>
      <c r="I132" s="51"/>
    </row>
    <row r="133" spans="1:9" ht="17.25" customHeight="1">
      <c r="A133" s="4" t="s">
        <v>267</v>
      </c>
      <c r="B133" s="9" t="s">
        <v>38</v>
      </c>
      <c r="C133" s="4" t="s">
        <v>498</v>
      </c>
      <c r="D133" s="4" t="s">
        <v>32</v>
      </c>
      <c r="E133" s="4" t="s">
        <v>37</v>
      </c>
      <c r="F133" s="36">
        <v>178.4</v>
      </c>
      <c r="G133" s="36">
        <v>0</v>
      </c>
      <c r="H133" s="36">
        <v>0</v>
      </c>
      <c r="I133" s="51"/>
    </row>
    <row r="134" spans="1:9" ht="57.75" customHeight="1">
      <c r="A134" s="4" t="s">
        <v>268</v>
      </c>
      <c r="B134" s="9" t="s">
        <v>502</v>
      </c>
      <c r="C134" s="4" t="s">
        <v>500</v>
      </c>
      <c r="D134" s="4"/>
      <c r="E134" s="4"/>
      <c r="F134" s="36">
        <f aca="true" t="shared" si="25" ref="F134:H136">F135</f>
        <v>76.4</v>
      </c>
      <c r="G134" s="36">
        <f t="shared" si="25"/>
        <v>0</v>
      </c>
      <c r="H134" s="36">
        <f t="shared" si="25"/>
        <v>0</v>
      </c>
      <c r="I134" s="51"/>
    </row>
    <row r="135" spans="1:9" ht="21.75" customHeight="1">
      <c r="A135" s="3" t="s">
        <v>269</v>
      </c>
      <c r="B135" s="9" t="s">
        <v>250</v>
      </c>
      <c r="C135" s="4" t="s">
        <v>500</v>
      </c>
      <c r="D135" s="4" t="s">
        <v>19</v>
      </c>
      <c r="E135" s="4"/>
      <c r="F135" s="36">
        <f t="shared" si="25"/>
        <v>76.4</v>
      </c>
      <c r="G135" s="36">
        <f t="shared" si="25"/>
        <v>0</v>
      </c>
      <c r="H135" s="36">
        <f t="shared" si="25"/>
        <v>0</v>
      </c>
      <c r="I135" s="51"/>
    </row>
    <row r="136" spans="1:9" ht="27.75" customHeight="1">
      <c r="A136" s="3" t="s">
        <v>270</v>
      </c>
      <c r="B136" s="9" t="s">
        <v>14</v>
      </c>
      <c r="C136" s="4" t="s">
        <v>500</v>
      </c>
      <c r="D136" s="4" t="s">
        <v>32</v>
      </c>
      <c r="E136" s="4"/>
      <c r="F136" s="36">
        <f t="shared" si="25"/>
        <v>76.4</v>
      </c>
      <c r="G136" s="36">
        <f t="shared" si="25"/>
        <v>0</v>
      </c>
      <c r="H136" s="36">
        <f t="shared" si="25"/>
        <v>0</v>
      </c>
      <c r="I136" s="51"/>
    </row>
    <row r="137" spans="1:9" ht="18" customHeight="1">
      <c r="A137" s="4" t="s">
        <v>271</v>
      </c>
      <c r="B137" s="9" t="s">
        <v>76</v>
      </c>
      <c r="C137" s="4" t="s">
        <v>500</v>
      </c>
      <c r="D137" s="4" t="s">
        <v>32</v>
      </c>
      <c r="E137" s="4" t="s">
        <v>74</v>
      </c>
      <c r="F137" s="36">
        <f>F138</f>
        <v>76.4</v>
      </c>
      <c r="G137" s="36">
        <f>G138</f>
        <v>0</v>
      </c>
      <c r="H137" s="36">
        <f>H138</f>
        <v>0</v>
      </c>
      <c r="I137" s="51"/>
    </row>
    <row r="138" spans="1:9" ht="18.75" customHeight="1">
      <c r="A138" s="4" t="s">
        <v>272</v>
      </c>
      <c r="B138" s="9" t="s">
        <v>38</v>
      </c>
      <c r="C138" s="4" t="s">
        <v>500</v>
      </c>
      <c r="D138" s="4" t="s">
        <v>32</v>
      </c>
      <c r="E138" s="4" t="s">
        <v>37</v>
      </c>
      <c r="F138" s="36">
        <v>76.4</v>
      </c>
      <c r="G138" s="36">
        <v>0</v>
      </c>
      <c r="H138" s="36">
        <v>0</v>
      </c>
      <c r="I138" s="51"/>
    </row>
    <row r="139" spans="1:9" ht="57" customHeight="1">
      <c r="A139" s="3" t="s">
        <v>273</v>
      </c>
      <c r="B139" s="9" t="s">
        <v>503</v>
      </c>
      <c r="C139" s="4" t="s">
        <v>501</v>
      </c>
      <c r="D139" s="4"/>
      <c r="E139" s="4"/>
      <c r="F139" s="36">
        <f aca="true" t="shared" si="26" ref="F139:H142">F140</f>
        <v>295.6</v>
      </c>
      <c r="G139" s="36">
        <f t="shared" si="26"/>
        <v>0</v>
      </c>
      <c r="H139" s="36">
        <f t="shared" si="26"/>
        <v>0</v>
      </c>
      <c r="I139" s="51"/>
    </row>
    <row r="140" spans="1:9" ht="21.75" customHeight="1">
      <c r="A140" s="3" t="s">
        <v>274</v>
      </c>
      <c r="B140" s="9" t="s">
        <v>250</v>
      </c>
      <c r="C140" s="4" t="s">
        <v>501</v>
      </c>
      <c r="D140" s="4" t="s">
        <v>19</v>
      </c>
      <c r="E140" s="4"/>
      <c r="F140" s="36">
        <f t="shared" si="26"/>
        <v>295.6</v>
      </c>
      <c r="G140" s="36">
        <f t="shared" si="26"/>
        <v>0</v>
      </c>
      <c r="H140" s="36">
        <f t="shared" si="26"/>
        <v>0</v>
      </c>
      <c r="I140" s="51"/>
    </row>
    <row r="141" spans="1:9" ht="27" customHeight="1">
      <c r="A141" s="4" t="s">
        <v>275</v>
      </c>
      <c r="B141" s="9" t="s">
        <v>14</v>
      </c>
      <c r="C141" s="4" t="s">
        <v>501</v>
      </c>
      <c r="D141" s="4" t="s">
        <v>32</v>
      </c>
      <c r="E141" s="4"/>
      <c r="F141" s="36">
        <f t="shared" si="26"/>
        <v>295.6</v>
      </c>
      <c r="G141" s="36">
        <f t="shared" si="26"/>
        <v>0</v>
      </c>
      <c r="H141" s="36">
        <f t="shared" si="26"/>
        <v>0</v>
      </c>
      <c r="I141" s="51"/>
    </row>
    <row r="142" spans="1:9" ht="21.75" customHeight="1">
      <c r="A142" s="4" t="s">
        <v>276</v>
      </c>
      <c r="B142" s="9" t="s">
        <v>76</v>
      </c>
      <c r="C142" s="4" t="s">
        <v>501</v>
      </c>
      <c r="D142" s="4" t="s">
        <v>32</v>
      </c>
      <c r="E142" s="4" t="s">
        <v>74</v>
      </c>
      <c r="F142" s="36">
        <f t="shared" si="26"/>
        <v>295.6</v>
      </c>
      <c r="G142" s="36">
        <f t="shared" si="26"/>
        <v>0</v>
      </c>
      <c r="H142" s="36">
        <f t="shared" si="26"/>
        <v>0</v>
      </c>
      <c r="I142" s="51"/>
    </row>
    <row r="143" spans="1:9" ht="21.75" customHeight="1">
      <c r="A143" s="3" t="s">
        <v>277</v>
      </c>
      <c r="B143" s="9" t="s">
        <v>38</v>
      </c>
      <c r="C143" s="4" t="s">
        <v>501</v>
      </c>
      <c r="D143" s="4" t="s">
        <v>32</v>
      </c>
      <c r="E143" s="4" t="s">
        <v>37</v>
      </c>
      <c r="F143" s="36">
        <v>295.6</v>
      </c>
      <c r="G143" s="36">
        <v>0</v>
      </c>
      <c r="H143" s="36">
        <v>0</v>
      </c>
      <c r="I143" s="51"/>
    </row>
    <row r="144" spans="1:9" ht="33" customHeight="1">
      <c r="A144" s="3" t="s">
        <v>278</v>
      </c>
      <c r="B144" s="9" t="s">
        <v>251</v>
      </c>
      <c r="C144" s="8" t="s">
        <v>239</v>
      </c>
      <c r="D144" s="8"/>
      <c r="E144" s="8"/>
      <c r="F144" s="35">
        <f>F145</f>
        <v>1101.4</v>
      </c>
      <c r="G144" s="35">
        <f>G145</f>
        <v>400</v>
      </c>
      <c r="H144" s="35">
        <f>H145</f>
        <v>400</v>
      </c>
      <c r="I144" s="51"/>
    </row>
    <row r="145" spans="1:9" s="5" customFormat="1" ht="12.75">
      <c r="A145" s="4" t="s">
        <v>279</v>
      </c>
      <c r="B145" s="7" t="s">
        <v>90</v>
      </c>
      <c r="C145" s="8" t="s">
        <v>240</v>
      </c>
      <c r="D145" s="8"/>
      <c r="E145" s="8"/>
      <c r="F145" s="35">
        <f>F151+F156+F146+F161</f>
        <v>1101.4</v>
      </c>
      <c r="G145" s="35">
        <f>G151+G156+G146+G161</f>
        <v>400</v>
      </c>
      <c r="H145" s="35">
        <f>H151+H156+H146+H161</f>
        <v>400</v>
      </c>
      <c r="I145" s="51"/>
    </row>
    <row r="146" spans="1:9" s="5" customFormat="1" ht="51">
      <c r="A146" s="4" t="s">
        <v>280</v>
      </c>
      <c r="B146" s="7" t="s">
        <v>433</v>
      </c>
      <c r="C146" s="4" t="s">
        <v>432</v>
      </c>
      <c r="D146" s="4"/>
      <c r="E146" s="4"/>
      <c r="F146" s="36">
        <f aca="true" t="shared" si="27" ref="F146:H148">F147</f>
        <v>665.5</v>
      </c>
      <c r="G146" s="36">
        <f t="shared" si="27"/>
        <v>0</v>
      </c>
      <c r="H146" s="36">
        <f t="shared" si="27"/>
        <v>0</v>
      </c>
      <c r="I146" s="51"/>
    </row>
    <row r="147" spans="1:9" s="5" customFormat="1" ht="12.75">
      <c r="A147" s="3" t="s">
        <v>281</v>
      </c>
      <c r="B147" s="7" t="s">
        <v>250</v>
      </c>
      <c r="C147" s="4" t="s">
        <v>432</v>
      </c>
      <c r="D147" s="4" t="s">
        <v>19</v>
      </c>
      <c r="E147" s="4"/>
      <c r="F147" s="36">
        <f t="shared" si="27"/>
        <v>665.5</v>
      </c>
      <c r="G147" s="36">
        <f t="shared" si="27"/>
        <v>0</v>
      </c>
      <c r="H147" s="36">
        <f t="shared" si="27"/>
        <v>0</v>
      </c>
      <c r="I147" s="51"/>
    </row>
    <row r="148" spans="1:9" s="5" customFormat="1" ht="25.5">
      <c r="A148" s="3" t="s">
        <v>282</v>
      </c>
      <c r="B148" s="7" t="s">
        <v>14</v>
      </c>
      <c r="C148" s="4" t="s">
        <v>432</v>
      </c>
      <c r="D148" s="4" t="s">
        <v>32</v>
      </c>
      <c r="E148" s="4"/>
      <c r="F148" s="36">
        <f t="shared" si="27"/>
        <v>665.5</v>
      </c>
      <c r="G148" s="36">
        <f t="shared" si="27"/>
        <v>0</v>
      </c>
      <c r="H148" s="36">
        <f t="shared" si="27"/>
        <v>0</v>
      </c>
      <c r="I148" s="51"/>
    </row>
    <row r="149" spans="1:9" s="5" customFormat="1" ht="12.75">
      <c r="A149" s="4" t="s">
        <v>283</v>
      </c>
      <c r="B149" s="7" t="s">
        <v>79</v>
      </c>
      <c r="C149" s="4" t="s">
        <v>432</v>
      </c>
      <c r="D149" s="4" t="s">
        <v>32</v>
      </c>
      <c r="E149" s="4" t="s">
        <v>78</v>
      </c>
      <c r="F149" s="36">
        <f>F150</f>
        <v>665.5</v>
      </c>
      <c r="G149" s="36">
        <f>G150</f>
        <v>0</v>
      </c>
      <c r="H149" s="36">
        <f>H150</f>
        <v>0</v>
      </c>
      <c r="I149" s="51"/>
    </row>
    <row r="150" spans="1:9" s="5" customFormat="1" ht="25.5">
      <c r="A150" s="4" t="s">
        <v>174</v>
      </c>
      <c r="B150" s="7" t="s">
        <v>414</v>
      </c>
      <c r="C150" s="4" t="s">
        <v>432</v>
      </c>
      <c r="D150" s="4" t="s">
        <v>32</v>
      </c>
      <c r="E150" s="4" t="s">
        <v>412</v>
      </c>
      <c r="F150" s="36">
        <v>665.5</v>
      </c>
      <c r="G150" s="36">
        <v>0</v>
      </c>
      <c r="H150" s="36">
        <v>0</v>
      </c>
      <c r="I150" s="51"/>
    </row>
    <row r="151" spans="1:9" ht="69.75" customHeight="1">
      <c r="A151" s="3" t="s">
        <v>175</v>
      </c>
      <c r="B151" s="7" t="s">
        <v>410</v>
      </c>
      <c r="C151" s="4" t="s">
        <v>357</v>
      </c>
      <c r="D151" s="4"/>
      <c r="E151" s="4"/>
      <c r="F151" s="36">
        <f>F152</f>
        <v>70.9</v>
      </c>
      <c r="G151" s="36">
        <f aca="true" t="shared" si="28" ref="G151:H154">G152</f>
        <v>70</v>
      </c>
      <c r="H151" s="36">
        <f t="shared" si="28"/>
        <v>70</v>
      </c>
      <c r="I151" s="51"/>
    </row>
    <row r="152" spans="1:9" ht="12.75">
      <c r="A152" s="3" t="s">
        <v>176</v>
      </c>
      <c r="B152" s="7" t="s">
        <v>250</v>
      </c>
      <c r="C152" s="4" t="s">
        <v>357</v>
      </c>
      <c r="D152" s="4" t="s">
        <v>19</v>
      </c>
      <c r="E152" s="4"/>
      <c r="F152" s="36">
        <f>F153</f>
        <v>70.9</v>
      </c>
      <c r="G152" s="36">
        <f t="shared" si="28"/>
        <v>70</v>
      </c>
      <c r="H152" s="36">
        <f t="shared" si="28"/>
        <v>70</v>
      </c>
      <c r="I152" s="51"/>
    </row>
    <row r="153" spans="1:9" ht="27.75" customHeight="1">
      <c r="A153" s="4" t="s">
        <v>177</v>
      </c>
      <c r="B153" s="7" t="s">
        <v>14</v>
      </c>
      <c r="C153" s="4" t="s">
        <v>357</v>
      </c>
      <c r="D153" s="4" t="s">
        <v>32</v>
      </c>
      <c r="E153" s="4"/>
      <c r="F153" s="36">
        <f>F154</f>
        <v>70.9</v>
      </c>
      <c r="G153" s="36">
        <f t="shared" si="28"/>
        <v>70</v>
      </c>
      <c r="H153" s="36">
        <f t="shared" si="28"/>
        <v>70</v>
      </c>
      <c r="I153" s="51"/>
    </row>
    <row r="154" spans="1:9" ht="12.75">
      <c r="A154" s="4" t="s">
        <v>178</v>
      </c>
      <c r="B154" s="17" t="s">
        <v>79</v>
      </c>
      <c r="C154" s="4" t="s">
        <v>357</v>
      </c>
      <c r="D154" s="4" t="s">
        <v>32</v>
      </c>
      <c r="E154" s="4" t="s">
        <v>78</v>
      </c>
      <c r="F154" s="36">
        <f>F155</f>
        <v>70.9</v>
      </c>
      <c r="G154" s="36">
        <f t="shared" si="28"/>
        <v>70</v>
      </c>
      <c r="H154" s="36">
        <f t="shared" si="28"/>
        <v>70</v>
      </c>
      <c r="I154" s="51"/>
    </row>
    <row r="155" spans="1:9" ht="20.25" customHeight="1">
      <c r="A155" s="3" t="s">
        <v>179</v>
      </c>
      <c r="B155" s="17" t="s">
        <v>81</v>
      </c>
      <c r="C155" s="4" t="s">
        <v>357</v>
      </c>
      <c r="D155" s="4" t="s">
        <v>32</v>
      </c>
      <c r="E155" s="4" t="s">
        <v>80</v>
      </c>
      <c r="F155" s="36">
        <f>70+0.9</f>
        <v>70.9</v>
      </c>
      <c r="G155" s="36">
        <v>70</v>
      </c>
      <c r="H155" s="36">
        <v>70</v>
      </c>
      <c r="I155" s="51">
        <v>0.9</v>
      </c>
    </row>
    <row r="156" spans="1:9" s="23" customFormat="1" ht="54" customHeight="1">
      <c r="A156" s="3" t="s">
        <v>325</v>
      </c>
      <c r="B156" s="7" t="s">
        <v>411</v>
      </c>
      <c r="C156" s="4" t="s">
        <v>358</v>
      </c>
      <c r="D156" s="4"/>
      <c r="E156" s="4"/>
      <c r="F156" s="36">
        <f>F157</f>
        <v>330</v>
      </c>
      <c r="G156" s="36">
        <f aca="true" t="shared" si="29" ref="G156:H159">G157</f>
        <v>330</v>
      </c>
      <c r="H156" s="36">
        <f t="shared" si="29"/>
        <v>330</v>
      </c>
      <c r="I156" s="51"/>
    </row>
    <row r="157" spans="1:9" s="23" customFormat="1" ht="12.75">
      <c r="A157" s="4" t="s">
        <v>180</v>
      </c>
      <c r="B157" s="7" t="s">
        <v>250</v>
      </c>
      <c r="C157" s="4" t="s">
        <v>358</v>
      </c>
      <c r="D157" s="4" t="s">
        <v>19</v>
      </c>
      <c r="E157" s="4"/>
      <c r="F157" s="36">
        <f>F158</f>
        <v>330</v>
      </c>
      <c r="G157" s="36">
        <f t="shared" si="29"/>
        <v>330</v>
      </c>
      <c r="H157" s="36">
        <f t="shared" si="29"/>
        <v>330</v>
      </c>
      <c r="I157" s="51"/>
    </row>
    <row r="158" spans="1:9" s="23" customFormat="1" ht="26.25" customHeight="1">
      <c r="A158" s="4" t="s">
        <v>181</v>
      </c>
      <c r="B158" s="7" t="s">
        <v>14</v>
      </c>
      <c r="C158" s="4" t="s">
        <v>358</v>
      </c>
      <c r="D158" s="4" t="s">
        <v>32</v>
      </c>
      <c r="E158" s="4"/>
      <c r="F158" s="36">
        <f>F159</f>
        <v>330</v>
      </c>
      <c r="G158" s="36">
        <f t="shared" si="29"/>
        <v>330</v>
      </c>
      <c r="H158" s="36">
        <f t="shared" si="29"/>
        <v>330</v>
      </c>
      <c r="I158" s="51"/>
    </row>
    <row r="159" spans="1:9" s="23" customFormat="1" ht="12.75">
      <c r="A159" s="3" t="s">
        <v>182</v>
      </c>
      <c r="B159" s="17" t="s">
        <v>79</v>
      </c>
      <c r="C159" s="4" t="s">
        <v>358</v>
      </c>
      <c r="D159" s="4" t="s">
        <v>32</v>
      </c>
      <c r="E159" s="4" t="s">
        <v>78</v>
      </c>
      <c r="F159" s="36">
        <f>F160</f>
        <v>330</v>
      </c>
      <c r="G159" s="36">
        <f t="shared" si="29"/>
        <v>330</v>
      </c>
      <c r="H159" s="36">
        <f t="shared" si="29"/>
        <v>330</v>
      </c>
      <c r="I159" s="51"/>
    </row>
    <row r="160" spans="1:9" s="23" customFormat="1" ht="24.75" customHeight="1">
      <c r="A160" s="3" t="s">
        <v>183</v>
      </c>
      <c r="B160" s="59" t="s">
        <v>414</v>
      </c>
      <c r="C160" s="4" t="s">
        <v>358</v>
      </c>
      <c r="D160" s="4" t="s">
        <v>32</v>
      </c>
      <c r="E160" s="4" t="s">
        <v>412</v>
      </c>
      <c r="F160" s="36">
        <v>330</v>
      </c>
      <c r="G160" s="36">
        <v>330</v>
      </c>
      <c r="H160" s="36">
        <v>330</v>
      </c>
      <c r="I160" s="51"/>
    </row>
    <row r="161" spans="1:9" s="23" customFormat="1" ht="51.75" customHeight="1">
      <c r="A161" s="4" t="s">
        <v>184</v>
      </c>
      <c r="B161" s="59" t="s">
        <v>435</v>
      </c>
      <c r="C161" s="4" t="s">
        <v>434</v>
      </c>
      <c r="D161" s="4"/>
      <c r="E161" s="4"/>
      <c r="F161" s="36">
        <f aca="true" t="shared" si="30" ref="F161:G163">F162</f>
        <v>35</v>
      </c>
      <c r="G161" s="36">
        <f t="shared" si="30"/>
        <v>0</v>
      </c>
      <c r="H161" s="36">
        <f>H162</f>
        <v>0</v>
      </c>
      <c r="I161" s="51"/>
    </row>
    <row r="162" spans="1:9" s="23" customFormat="1" ht="14.25" customHeight="1">
      <c r="A162" s="4" t="s">
        <v>185</v>
      </c>
      <c r="B162" s="59" t="s">
        <v>250</v>
      </c>
      <c r="C162" s="4" t="s">
        <v>434</v>
      </c>
      <c r="D162" s="4" t="s">
        <v>19</v>
      </c>
      <c r="E162" s="4"/>
      <c r="F162" s="36">
        <f t="shared" si="30"/>
        <v>35</v>
      </c>
      <c r="G162" s="36">
        <f t="shared" si="30"/>
        <v>0</v>
      </c>
      <c r="H162" s="36">
        <f aca="true" t="shared" si="31" ref="G162:H164">H163</f>
        <v>0</v>
      </c>
      <c r="I162" s="51"/>
    </row>
    <row r="163" spans="1:9" s="23" customFormat="1" ht="24.75" customHeight="1">
      <c r="A163" s="3" t="s">
        <v>186</v>
      </c>
      <c r="B163" s="59" t="s">
        <v>14</v>
      </c>
      <c r="C163" s="4" t="s">
        <v>434</v>
      </c>
      <c r="D163" s="4" t="s">
        <v>32</v>
      </c>
      <c r="E163" s="4"/>
      <c r="F163" s="36">
        <f t="shared" si="30"/>
        <v>35</v>
      </c>
      <c r="G163" s="36">
        <f t="shared" si="30"/>
        <v>0</v>
      </c>
      <c r="H163" s="36">
        <f t="shared" si="31"/>
        <v>0</v>
      </c>
      <c r="I163" s="51"/>
    </row>
    <row r="164" spans="1:9" s="23" customFormat="1" ht="15" customHeight="1">
      <c r="A164" s="3" t="s">
        <v>187</v>
      </c>
      <c r="B164" s="59" t="s">
        <v>79</v>
      </c>
      <c r="C164" s="4" t="s">
        <v>434</v>
      </c>
      <c r="D164" s="4" t="s">
        <v>32</v>
      </c>
      <c r="E164" s="4" t="s">
        <v>78</v>
      </c>
      <c r="F164" s="36">
        <f>F165</f>
        <v>35</v>
      </c>
      <c r="G164" s="36">
        <f t="shared" si="31"/>
        <v>0</v>
      </c>
      <c r="H164" s="36">
        <f t="shared" si="31"/>
        <v>0</v>
      </c>
      <c r="I164" s="51"/>
    </row>
    <row r="165" spans="1:9" s="23" customFormat="1" ht="24.75" customHeight="1">
      <c r="A165" s="4" t="s">
        <v>188</v>
      </c>
      <c r="B165" s="59" t="s">
        <v>414</v>
      </c>
      <c r="C165" s="4" t="s">
        <v>434</v>
      </c>
      <c r="D165" s="4" t="s">
        <v>32</v>
      </c>
      <c r="E165" s="4" t="s">
        <v>412</v>
      </c>
      <c r="F165" s="36">
        <v>35</v>
      </c>
      <c r="G165" s="36">
        <v>0</v>
      </c>
      <c r="H165" s="36">
        <v>0</v>
      </c>
      <c r="I165" s="51"/>
    </row>
    <row r="166" spans="1:9" s="5" customFormat="1" ht="25.5">
      <c r="A166" s="4" t="s">
        <v>189</v>
      </c>
      <c r="B166" s="26" t="s">
        <v>300</v>
      </c>
      <c r="C166" s="8" t="s">
        <v>335</v>
      </c>
      <c r="D166" s="8"/>
      <c r="E166" s="8"/>
      <c r="F166" s="35">
        <f>F167+F177</f>
        <v>7381.799999999999</v>
      </c>
      <c r="G166" s="35">
        <f>G167+G177</f>
        <v>6640</v>
      </c>
      <c r="H166" s="35">
        <f>H167+H177</f>
        <v>6640</v>
      </c>
      <c r="I166" s="51"/>
    </row>
    <row r="167" spans="1:9" s="5" customFormat="1" ht="25.5">
      <c r="A167" s="3" t="s">
        <v>190</v>
      </c>
      <c r="B167" s="24" t="s">
        <v>0</v>
      </c>
      <c r="C167" s="8" t="s">
        <v>336</v>
      </c>
      <c r="D167" s="8"/>
      <c r="E167" s="8"/>
      <c r="F167" s="35">
        <f>F168</f>
        <v>3430.1</v>
      </c>
      <c r="G167" s="35">
        <f>G168</f>
        <v>3140</v>
      </c>
      <c r="H167" s="35">
        <f>H168</f>
        <v>3140</v>
      </c>
      <c r="I167" s="51"/>
    </row>
    <row r="168" spans="1:9" s="6" customFormat="1" ht="63.75">
      <c r="A168" s="3" t="s">
        <v>191</v>
      </c>
      <c r="B168" s="7" t="s">
        <v>306</v>
      </c>
      <c r="C168" s="4" t="s">
        <v>359</v>
      </c>
      <c r="D168" s="4"/>
      <c r="E168" s="4"/>
      <c r="F168" s="36">
        <f>F169+F173</f>
        <v>3430.1</v>
      </c>
      <c r="G168" s="36">
        <f>G169+G173</f>
        <v>3140</v>
      </c>
      <c r="H168" s="36">
        <f>H169+H173</f>
        <v>3140</v>
      </c>
      <c r="I168" s="51"/>
    </row>
    <row r="169" spans="1:9" s="6" customFormat="1" ht="12.75">
      <c r="A169" s="4" t="s">
        <v>192</v>
      </c>
      <c r="B169" s="7" t="s">
        <v>250</v>
      </c>
      <c r="C169" s="4" t="s">
        <v>359</v>
      </c>
      <c r="D169" s="4" t="s">
        <v>19</v>
      </c>
      <c r="E169" s="4"/>
      <c r="F169" s="36">
        <f>F170</f>
        <v>2330.1</v>
      </c>
      <c r="G169" s="36">
        <f aca="true" t="shared" si="32" ref="G169:H171">G170</f>
        <v>1840</v>
      </c>
      <c r="H169" s="36">
        <f t="shared" si="32"/>
        <v>1840</v>
      </c>
      <c r="I169" s="51"/>
    </row>
    <row r="170" spans="1:9" s="6" customFormat="1" ht="26.25" customHeight="1">
      <c r="A170" s="4" t="s">
        <v>193</v>
      </c>
      <c r="B170" s="7" t="s">
        <v>14</v>
      </c>
      <c r="C170" s="4" t="s">
        <v>359</v>
      </c>
      <c r="D170" s="4" t="s">
        <v>32</v>
      </c>
      <c r="E170" s="4"/>
      <c r="F170" s="36">
        <f>F171</f>
        <v>2330.1</v>
      </c>
      <c r="G170" s="36">
        <f t="shared" si="32"/>
        <v>1840</v>
      </c>
      <c r="H170" s="36">
        <f t="shared" si="32"/>
        <v>1840</v>
      </c>
      <c r="I170" s="51"/>
    </row>
    <row r="171" spans="1:9" s="6" customFormat="1" ht="12.75">
      <c r="A171" s="3" t="s">
        <v>194</v>
      </c>
      <c r="B171" s="17" t="s">
        <v>76</v>
      </c>
      <c r="C171" s="4" t="s">
        <v>359</v>
      </c>
      <c r="D171" s="4" t="s">
        <v>32</v>
      </c>
      <c r="E171" s="4" t="s">
        <v>74</v>
      </c>
      <c r="F171" s="36">
        <f>F172</f>
        <v>2330.1</v>
      </c>
      <c r="G171" s="36">
        <f t="shared" si="32"/>
        <v>1840</v>
      </c>
      <c r="H171" s="36">
        <f t="shared" si="32"/>
        <v>1840</v>
      </c>
      <c r="I171" s="51"/>
    </row>
    <row r="172" spans="1:9" s="6" customFormat="1" ht="12.75">
      <c r="A172" s="3" t="s">
        <v>195</v>
      </c>
      <c r="B172" s="17" t="s">
        <v>2</v>
      </c>
      <c r="C172" s="4" t="s">
        <v>359</v>
      </c>
      <c r="D172" s="4" t="s">
        <v>32</v>
      </c>
      <c r="E172" s="4" t="s">
        <v>1</v>
      </c>
      <c r="F172" s="36">
        <f>1840+500-42+42-100+90.1+65-65</f>
        <v>2330.1</v>
      </c>
      <c r="G172" s="36">
        <v>1840</v>
      </c>
      <c r="H172" s="36">
        <v>1840</v>
      </c>
      <c r="I172" s="51">
        <f>90.1+65-65</f>
        <v>90.1</v>
      </c>
    </row>
    <row r="173" spans="1:9" s="6" customFormat="1" ht="12.75">
      <c r="A173" s="4" t="s">
        <v>196</v>
      </c>
      <c r="B173" s="17" t="s">
        <v>343</v>
      </c>
      <c r="C173" s="4" t="s">
        <v>359</v>
      </c>
      <c r="D173" s="4" t="s">
        <v>342</v>
      </c>
      <c r="E173" s="4"/>
      <c r="F173" s="36">
        <f>F174</f>
        <v>1100</v>
      </c>
      <c r="G173" s="36">
        <f aca="true" t="shared" si="33" ref="G173:H175">G174</f>
        <v>1300</v>
      </c>
      <c r="H173" s="36">
        <f t="shared" si="33"/>
        <v>1300</v>
      </c>
      <c r="I173" s="51"/>
    </row>
    <row r="174" spans="1:9" s="6" customFormat="1" ht="12.75">
      <c r="A174" s="4" t="s">
        <v>197</v>
      </c>
      <c r="B174" s="17" t="s">
        <v>344</v>
      </c>
      <c r="C174" s="4" t="s">
        <v>359</v>
      </c>
      <c r="D174" s="4" t="s">
        <v>341</v>
      </c>
      <c r="E174" s="4"/>
      <c r="F174" s="36">
        <f>F175</f>
        <v>1100</v>
      </c>
      <c r="G174" s="36">
        <f t="shared" si="33"/>
        <v>1300</v>
      </c>
      <c r="H174" s="36">
        <f t="shared" si="33"/>
        <v>1300</v>
      </c>
      <c r="I174" s="51"/>
    </row>
    <row r="175" spans="1:9" s="6" customFormat="1" ht="12.75">
      <c r="A175" s="3" t="s">
        <v>198</v>
      </c>
      <c r="B175" s="17" t="s">
        <v>76</v>
      </c>
      <c r="C175" s="4" t="s">
        <v>359</v>
      </c>
      <c r="D175" s="4" t="s">
        <v>341</v>
      </c>
      <c r="E175" s="4" t="s">
        <v>74</v>
      </c>
      <c r="F175" s="36">
        <f>F176</f>
        <v>1100</v>
      </c>
      <c r="G175" s="36">
        <f t="shared" si="33"/>
        <v>1300</v>
      </c>
      <c r="H175" s="36">
        <f t="shared" si="33"/>
        <v>1300</v>
      </c>
      <c r="I175" s="51"/>
    </row>
    <row r="176" spans="1:9" s="6" customFormat="1" ht="12.75">
      <c r="A176" s="3" t="s">
        <v>326</v>
      </c>
      <c r="B176" s="17" t="s">
        <v>2</v>
      </c>
      <c r="C176" s="4" t="s">
        <v>359</v>
      </c>
      <c r="D176" s="4" t="s">
        <v>341</v>
      </c>
      <c r="E176" s="4" t="s">
        <v>1</v>
      </c>
      <c r="F176" s="36">
        <f>1000+200+100-100-100</f>
        <v>1100</v>
      </c>
      <c r="G176" s="36">
        <v>1300</v>
      </c>
      <c r="H176" s="36">
        <v>1300</v>
      </c>
      <c r="I176" s="51"/>
    </row>
    <row r="177" spans="1:9" s="6" customFormat="1" ht="33" customHeight="1">
      <c r="A177" s="4" t="s">
        <v>327</v>
      </c>
      <c r="B177" s="24" t="s">
        <v>3</v>
      </c>
      <c r="C177" s="8" t="s">
        <v>337</v>
      </c>
      <c r="D177" s="8"/>
      <c r="E177" s="8"/>
      <c r="F177" s="35">
        <f>F178+F183+F188+F193+F198</f>
        <v>3951.7</v>
      </c>
      <c r="G177" s="35">
        <f>G178+G183+G188+G193+G198</f>
        <v>3500</v>
      </c>
      <c r="H177" s="35">
        <f>H178+H183+H188+H193+H198</f>
        <v>3500</v>
      </c>
      <c r="I177" s="51"/>
    </row>
    <row r="178" spans="1:9" s="6" customFormat="1" ht="51">
      <c r="A178" s="4" t="s">
        <v>328</v>
      </c>
      <c r="B178" s="7" t="s">
        <v>307</v>
      </c>
      <c r="C178" s="4" t="s">
        <v>360</v>
      </c>
      <c r="D178" s="4"/>
      <c r="E178" s="4"/>
      <c r="F178" s="36">
        <f>F179</f>
        <v>1763.2</v>
      </c>
      <c r="G178" s="36">
        <f aca="true" t="shared" si="34" ref="G178:H181">G179</f>
        <v>2000</v>
      </c>
      <c r="H178" s="36">
        <f t="shared" si="34"/>
        <v>2000</v>
      </c>
      <c r="I178" s="51"/>
    </row>
    <row r="179" spans="1:9" s="6" customFormat="1" ht="12.75">
      <c r="A179" s="3" t="s">
        <v>329</v>
      </c>
      <c r="B179" s="7" t="s">
        <v>250</v>
      </c>
      <c r="C179" s="4" t="s">
        <v>360</v>
      </c>
      <c r="D179" s="4" t="s">
        <v>19</v>
      </c>
      <c r="E179" s="4"/>
      <c r="F179" s="36">
        <f>F180</f>
        <v>1763.2</v>
      </c>
      <c r="G179" s="36">
        <f t="shared" si="34"/>
        <v>2000</v>
      </c>
      <c r="H179" s="36">
        <f t="shared" si="34"/>
        <v>2000</v>
      </c>
      <c r="I179" s="51"/>
    </row>
    <row r="180" spans="1:9" s="6" customFormat="1" ht="20.25" customHeight="1">
      <c r="A180" s="3" t="s">
        <v>199</v>
      </c>
      <c r="B180" s="7" t="s">
        <v>14</v>
      </c>
      <c r="C180" s="4" t="s">
        <v>360</v>
      </c>
      <c r="D180" s="4" t="s">
        <v>32</v>
      </c>
      <c r="E180" s="4"/>
      <c r="F180" s="36">
        <f>F181</f>
        <v>1763.2</v>
      </c>
      <c r="G180" s="36">
        <f t="shared" si="34"/>
        <v>2000</v>
      </c>
      <c r="H180" s="36">
        <f t="shared" si="34"/>
        <v>2000</v>
      </c>
      <c r="I180" s="51"/>
    </row>
    <row r="181" spans="1:9" s="6" customFormat="1" ht="12.75">
      <c r="A181" s="4" t="s">
        <v>200</v>
      </c>
      <c r="B181" s="17" t="s">
        <v>76</v>
      </c>
      <c r="C181" s="4" t="s">
        <v>360</v>
      </c>
      <c r="D181" s="4" t="s">
        <v>32</v>
      </c>
      <c r="E181" s="4" t="s">
        <v>74</v>
      </c>
      <c r="F181" s="36">
        <f>F182</f>
        <v>1763.2</v>
      </c>
      <c r="G181" s="36">
        <f t="shared" si="34"/>
        <v>2000</v>
      </c>
      <c r="H181" s="36">
        <f t="shared" si="34"/>
        <v>2000</v>
      </c>
      <c r="I181" s="51"/>
    </row>
    <row r="182" spans="1:9" s="5" customFormat="1" ht="12.75">
      <c r="A182" s="4" t="s">
        <v>201</v>
      </c>
      <c r="B182" s="17" t="s">
        <v>77</v>
      </c>
      <c r="C182" s="4" t="s">
        <v>360</v>
      </c>
      <c r="D182" s="4" t="s">
        <v>32</v>
      </c>
      <c r="E182" s="4" t="s">
        <v>75</v>
      </c>
      <c r="F182" s="36">
        <f>2000-15.1+15.1-120-116.8</f>
        <v>1763.2</v>
      </c>
      <c r="G182" s="36">
        <v>2000</v>
      </c>
      <c r="H182" s="36">
        <v>2000</v>
      </c>
      <c r="I182" s="48">
        <v>-116.8</v>
      </c>
    </row>
    <row r="183" spans="1:9" s="6" customFormat="1" ht="67.5" customHeight="1">
      <c r="A183" s="3" t="s">
        <v>202</v>
      </c>
      <c r="B183" s="7" t="s">
        <v>308</v>
      </c>
      <c r="C183" s="4" t="s">
        <v>361</v>
      </c>
      <c r="D183" s="4"/>
      <c r="E183" s="4"/>
      <c r="F183" s="36">
        <f>F184</f>
        <v>1197.5</v>
      </c>
      <c r="G183" s="36">
        <f aca="true" t="shared" si="35" ref="G183:H186">G184</f>
        <v>500</v>
      </c>
      <c r="H183" s="36">
        <f t="shared" si="35"/>
        <v>500</v>
      </c>
      <c r="I183" s="51"/>
    </row>
    <row r="184" spans="1:9" s="6" customFormat="1" ht="12.75">
      <c r="A184" s="3" t="s">
        <v>203</v>
      </c>
      <c r="B184" s="7" t="s">
        <v>250</v>
      </c>
      <c r="C184" s="4" t="s">
        <v>361</v>
      </c>
      <c r="D184" s="4" t="s">
        <v>19</v>
      </c>
      <c r="E184" s="4"/>
      <c r="F184" s="36">
        <f>F185</f>
        <v>1197.5</v>
      </c>
      <c r="G184" s="36">
        <f t="shared" si="35"/>
        <v>500</v>
      </c>
      <c r="H184" s="36">
        <f t="shared" si="35"/>
        <v>500</v>
      </c>
      <c r="I184" s="51"/>
    </row>
    <row r="185" spans="1:9" s="6" customFormat="1" ht="21" customHeight="1">
      <c r="A185" s="4" t="s">
        <v>204</v>
      </c>
      <c r="B185" s="7" t="s">
        <v>14</v>
      </c>
      <c r="C185" s="4" t="s">
        <v>361</v>
      </c>
      <c r="D185" s="4" t="s">
        <v>32</v>
      </c>
      <c r="E185" s="4"/>
      <c r="F185" s="36">
        <f>F186</f>
        <v>1197.5</v>
      </c>
      <c r="G185" s="36">
        <f t="shared" si="35"/>
        <v>500</v>
      </c>
      <c r="H185" s="36">
        <f t="shared" si="35"/>
        <v>500</v>
      </c>
      <c r="I185" s="51"/>
    </row>
    <row r="186" spans="1:9" s="6" customFormat="1" ht="12.75">
      <c r="A186" s="4" t="s">
        <v>284</v>
      </c>
      <c r="B186" s="17" t="s">
        <v>76</v>
      </c>
      <c r="C186" s="4" t="s">
        <v>361</v>
      </c>
      <c r="D186" s="4" t="s">
        <v>32</v>
      </c>
      <c r="E186" s="4" t="s">
        <v>74</v>
      </c>
      <c r="F186" s="36">
        <f>F187</f>
        <v>1197.5</v>
      </c>
      <c r="G186" s="36">
        <f t="shared" si="35"/>
        <v>500</v>
      </c>
      <c r="H186" s="36">
        <f t="shared" si="35"/>
        <v>500</v>
      </c>
      <c r="I186" s="51"/>
    </row>
    <row r="187" spans="1:9" s="6" customFormat="1" ht="12.75">
      <c r="A187" s="3" t="s">
        <v>285</v>
      </c>
      <c r="B187" s="17" t="s">
        <v>77</v>
      </c>
      <c r="C187" s="4" t="s">
        <v>361</v>
      </c>
      <c r="D187" s="4" t="s">
        <v>32</v>
      </c>
      <c r="E187" s="4" t="s">
        <v>75</v>
      </c>
      <c r="F187" s="36">
        <f>500+500+30-69-0.9+237.4</f>
        <v>1197.5</v>
      </c>
      <c r="G187" s="36">
        <v>500</v>
      </c>
      <c r="H187" s="36">
        <v>500</v>
      </c>
      <c r="I187" s="51">
        <f>-69-0.9+237.4</f>
        <v>167.5</v>
      </c>
    </row>
    <row r="188" spans="1:9" s="6" customFormat="1" ht="63.75">
      <c r="A188" s="3" t="s">
        <v>286</v>
      </c>
      <c r="B188" s="7" t="s">
        <v>309</v>
      </c>
      <c r="C188" s="4" t="s">
        <v>362</v>
      </c>
      <c r="D188" s="4"/>
      <c r="E188" s="4"/>
      <c r="F188" s="36">
        <f>F189</f>
        <v>600</v>
      </c>
      <c r="G188" s="36">
        <f aca="true" t="shared" si="36" ref="G188:H190">G189</f>
        <v>600</v>
      </c>
      <c r="H188" s="36">
        <f t="shared" si="36"/>
        <v>600</v>
      </c>
      <c r="I188" s="51"/>
    </row>
    <row r="189" spans="1:9" s="6" customFormat="1" ht="12.75">
      <c r="A189" s="4" t="s">
        <v>287</v>
      </c>
      <c r="B189" s="9" t="s">
        <v>94</v>
      </c>
      <c r="C189" s="4" t="s">
        <v>362</v>
      </c>
      <c r="D189" s="4" t="s">
        <v>93</v>
      </c>
      <c r="E189" s="4"/>
      <c r="F189" s="36">
        <f>F190</f>
        <v>600</v>
      </c>
      <c r="G189" s="36">
        <f t="shared" si="36"/>
        <v>600</v>
      </c>
      <c r="H189" s="36">
        <f t="shared" si="36"/>
        <v>600</v>
      </c>
      <c r="I189" s="51"/>
    </row>
    <row r="190" spans="1:9" s="6" customFormat="1" ht="25.5">
      <c r="A190" s="4" t="s">
        <v>205</v>
      </c>
      <c r="B190" s="9" t="s">
        <v>7</v>
      </c>
      <c r="C190" s="4" t="s">
        <v>362</v>
      </c>
      <c r="D190" s="4" t="s">
        <v>6</v>
      </c>
      <c r="E190" s="4"/>
      <c r="F190" s="36">
        <f>F191</f>
        <v>600</v>
      </c>
      <c r="G190" s="36">
        <f t="shared" si="36"/>
        <v>600</v>
      </c>
      <c r="H190" s="36">
        <f t="shared" si="36"/>
        <v>600</v>
      </c>
      <c r="I190" s="51"/>
    </row>
    <row r="191" spans="1:9" s="6" customFormat="1" ht="12.75">
      <c r="A191" s="3" t="s">
        <v>206</v>
      </c>
      <c r="B191" s="17" t="s">
        <v>76</v>
      </c>
      <c r="C191" s="4" t="s">
        <v>362</v>
      </c>
      <c r="D191" s="4" t="s">
        <v>6</v>
      </c>
      <c r="E191" s="4" t="s">
        <v>74</v>
      </c>
      <c r="F191" s="36">
        <f>F192</f>
        <v>600</v>
      </c>
      <c r="G191" s="36">
        <f>G192</f>
        <v>600</v>
      </c>
      <c r="H191" s="36">
        <f>H192</f>
        <v>600</v>
      </c>
      <c r="I191" s="51"/>
    </row>
    <row r="192" spans="1:9" s="23" customFormat="1" ht="12.75">
      <c r="A192" s="3" t="s">
        <v>207</v>
      </c>
      <c r="B192" s="17" t="s">
        <v>77</v>
      </c>
      <c r="C192" s="4" t="s">
        <v>362</v>
      </c>
      <c r="D192" s="4" t="s">
        <v>6</v>
      </c>
      <c r="E192" s="4" t="s">
        <v>75</v>
      </c>
      <c r="F192" s="36">
        <f>600+15.1-15.1</f>
        <v>600</v>
      </c>
      <c r="G192" s="36">
        <v>600</v>
      </c>
      <c r="H192" s="36">
        <v>600</v>
      </c>
      <c r="I192" s="48"/>
    </row>
    <row r="193" spans="1:9" s="6" customFormat="1" ht="63.75">
      <c r="A193" s="4" t="s">
        <v>42</v>
      </c>
      <c r="B193" s="17" t="s">
        <v>253</v>
      </c>
      <c r="C193" s="4" t="s">
        <v>363</v>
      </c>
      <c r="D193" s="4"/>
      <c r="E193" s="4"/>
      <c r="F193" s="36">
        <f aca="true" t="shared" si="37" ref="F193:H196">F194</f>
        <v>391</v>
      </c>
      <c r="G193" s="36">
        <f t="shared" si="37"/>
        <v>300</v>
      </c>
      <c r="H193" s="36">
        <f t="shared" si="37"/>
        <v>300</v>
      </c>
      <c r="I193" s="51"/>
    </row>
    <row r="194" spans="1:9" s="6" customFormat="1" ht="12.75">
      <c r="A194" s="4" t="s">
        <v>43</v>
      </c>
      <c r="B194" s="17" t="s">
        <v>250</v>
      </c>
      <c r="C194" s="4" t="s">
        <v>363</v>
      </c>
      <c r="D194" s="4" t="s">
        <v>19</v>
      </c>
      <c r="E194" s="4"/>
      <c r="F194" s="36">
        <f t="shared" si="37"/>
        <v>391</v>
      </c>
      <c r="G194" s="36">
        <f t="shared" si="37"/>
        <v>300</v>
      </c>
      <c r="H194" s="36">
        <f t="shared" si="37"/>
        <v>300</v>
      </c>
      <c r="I194" s="51"/>
    </row>
    <row r="195" spans="1:9" s="6" customFormat="1" ht="28.5" customHeight="1">
      <c r="A195" s="3" t="s">
        <v>44</v>
      </c>
      <c r="B195" s="17" t="s">
        <v>14</v>
      </c>
      <c r="C195" s="4" t="s">
        <v>363</v>
      </c>
      <c r="D195" s="4" t="s">
        <v>32</v>
      </c>
      <c r="E195" s="4"/>
      <c r="F195" s="36">
        <f t="shared" si="37"/>
        <v>391</v>
      </c>
      <c r="G195" s="36">
        <f t="shared" si="37"/>
        <v>300</v>
      </c>
      <c r="H195" s="36">
        <f t="shared" si="37"/>
        <v>300</v>
      </c>
      <c r="I195" s="51"/>
    </row>
    <row r="196" spans="1:9" s="6" customFormat="1" ht="12.75">
      <c r="A196" s="3" t="s">
        <v>45</v>
      </c>
      <c r="B196" s="17" t="s">
        <v>76</v>
      </c>
      <c r="C196" s="4" t="s">
        <v>363</v>
      </c>
      <c r="D196" s="4" t="s">
        <v>32</v>
      </c>
      <c r="E196" s="4" t="s">
        <v>74</v>
      </c>
      <c r="F196" s="36">
        <f t="shared" si="37"/>
        <v>391</v>
      </c>
      <c r="G196" s="36">
        <f t="shared" si="37"/>
        <v>300</v>
      </c>
      <c r="H196" s="36">
        <f t="shared" si="37"/>
        <v>300</v>
      </c>
      <c r="I196" s="51"/>
    </row>
    <row r="197" spans="1:9" s="6" customFormat="1" ht="12.75">
      <c r="A197" s="4" t="s">
        <v>46</v>
      </c>
      <c r="B197" s="17" t="s">
        <v>77</v>
      </c>
      <c r="C197" s="4" t="s">
        <v>363</v>
      </c>
      <c r="D197" s="4" t="s">
        <v>32</v>
      </c>
      <c r="E197" s="4" t="s">
        <v>75</v>
      </c>
      <c r="F197" s="36">
        <f>300+42+7-35+35+100-58</f>
        <v>391</v>
      </c>
      <c r="G197" s="36">
        <v>300</v>
      </c>
      <c r="H197" s="36">
        <v>300</v>
      </c>
      <c r="I197" s="51">
        <v>-58</v>
      </c>
    </row>
    <row r="198" spans="1:9" s="6" customFormat="1" ht="76.5">
      <c r="A198" s="4" t="s">
        <v>47</v>
      </c>
      <c r="B198" s="17" t="s">
        <v>310</v>
      </c>
      <c r="C198" s="4" t="s">
        <v>364</v>
      </c>
      <c r="D198" s="4"/>
      <c r="E198" s="4"/>
      <c r="F198" s="36">
        <f aca="true" t="shared" si="38" ref="F198:H201">F199</f>
        <v>0</v>
      </c>
      <c r="G198" s="36">
        <f t="shared" si="38"/>
        <v>100</v>
      </c>
      <c r="H198" s="36">
        <f t="shared" si="38"/>
        <v>100</v>
      </c>
      <c r="I198" s="51"/>
    </row>
    <row r="199" spans="1:9" s="6" customFormat="1" ht="12.75">
      <c r="A199" s="3" t="s">
        <v>48</v>
      </c>
      <c r="B199" s="17" t="s">
        <v>250</v>
      </c>
      <c r="C199" s="4" t="s">
        <v>364</v>
      </c>
      <c r="D199" s="4" t="s">
        <v>19</v>
      </c>
      <c r="E199" s="4"/>
      <c r="F199" s="36">
        <f t="shared" si="38"/>
        <v>0</v>
      </c>
      <c r="G199" s="36">
        <f t="shared" si="38"/>
        <v>100</v>
      </c>
      <c r="H199" s="36">
        <f t="shared" si="38"/>
        <v>100</v>
      </c>
      <c r="I199" s="51"/>
    </row>
    <row r="200" spans="1:9" s="6" customFormat="1" ht="25.5">
      <c r="A200" s="3" t="s">
        <v>49</v>
      </c>
      <c r="B200" s="17" t="s">
        <v>14</v>
      </c>
      <c r="C200" s="4" t="s">
        <v>364</v>
      </c>
      <c r="D200" s="4" t="s">
        <v>32</v>
      </c>
      <c r="E200" s="4"/>
      <c r="F200" s="36">
        <f t="shared" si="38"/>
        <v>0</v>
      </c>
      <c r="G200" s="36">
        <f t="shared" si="38"/>
        <v>100</v>
      </c>
      <c r="H200" s="36">
        <f t="shared" si="38"/>
        <v>100</v>
      </c>
      <c r="I200" s="51"/>
    </row>
    <row r="201" spans="1:9" s="6" customFormat="1" ht="12.75">
      <c r="A201" s="4" t="s">
        <v>50</v>
      </c>
      <c r="B201" s="17" t="s">
        <v>76</v>
      </c>
      <c r="C201" s="4" t="s">
        <v>364</v>
      </c>
      <c r="D201" s="4" t="s">
        <v>32</v>
      </c>
      <c r="E201" s="4" t="s">
        <v>74</v>
      </c>
      <c r="F201" s="36">
        <f t="shared" si="38"/>
        <v>0</v>
      </c>
      <c r="G201" s="36">
        <f t="shared" si="38"/>
        <v>100</v>
      </c>
      <c r="H201" s="36">
        <f t="shared" si="38"/>
        <v>100</v>
      </c>
      <c r="I201" s="51"/>
    </row>
    <row r="202" spans="1:9" s="6" customFormat="1" ht="12.75">
      <c r="A202" s="4" t="s">
        <v>51</v>
      </c>
      <c r="B202" s="17" t="s">
        <v>77</v>
      </c>
      <c r="C202" s="4" t="s">
        <v>364</v>
      </c>
      <c r="D202" s="4" t="s">
        <v>32</v>
      </c>
      <c r="E202" s="4" t="s">
        <v>75</v>
      </c>
      <c r="F202" s="36">
        <f>100+120+147.8-367.8</f>
        <v>0</v>
      </c>
      <c r="G202" s="36">
        <v>100</v>
      </c>
      <c r="H202" s="36">
        <v>100</v>
      </c>
      <c r="I202" s="51">
        <f>147.8-367.8</f>
        <v>-220</v>
      </c>
    </row>
    <row r="203" spans="1:9" s="6" customFormat="1" ht="12.75">
      <c r="A203" s="3" t="s">
        <v>52</v>
      </c>
      <c r="B203" s="46" t="s">
        <v>321</v>
      </c>
      <c r="C203" s="8" t="s">
        <v>316</v>
      </c>
      <c r="D203" s="8"/>
      <c r="E203" s="8"/>
      <c r="F203" s="35">
        <f aca="true" t="shared" si="39" ref="F203:H204">F204</f>
        <v>20</v>
      </c>
      <c r="G203" s="35">
        <f t="shared" si="39"/>
        <v>20</v>
      </c>
      <c r="H203" s="35">
        <f t="shared" si="39"/>
        <v>20</v>
      </c>
      <c r="I203" s="51"/>
    </row>
    <row r="204" spans="1:9" s="6" customFormat="1" ht="12.75">
      <c r="A204" s="3" t="s">
        <v>53</v>
      </c>
      <c r="B204" s="46" t="s">
        <v>322</v>
      </c>
      <c r="C204" s="8" t="s">
        <v>317</v>
      </c>
      <c r="D204" s="8"/>
      <c r="E204" s="8"/>
      <c r="F204" s="35">
        <f>F205</f>
        <v>20</v>
      </c>
      <c r="G204" s="35">
        <f t="shared" si="39"/>
        <v>20</v>
      </c>
      <c r="H204" s="35">
        <f t="shared" si="39"/>
        <v>20</v>
      </c>
      <c r="I204" s="51"/>
    </row>
    <row r="205" spans="1:9" s="6" customFormat="1" ht="30.75" customHeight="1">
      <c r="A205" s="4" t="s">
        <v>54</v>
      </c>
      <c r="B205" s="61" t="s">
        <v>323</v>
      </c>
      <c r="C205" s="50" t="s">
        <v>417</v>
      </c>
      <c r="D205" s="50"/>
      <c r="E205" s="50"/>
      <c r="F205" s="36">
        <f>F206+F210</f>
        <v>20</v>
      </c>
      <c r="G205" s="36">
        <f>G206+G210</f>
        <v>20</v>
      </c>
      <c r="H205" s="36">
        <f>H206+H210</f>
        <v>20</v>
      </c>
      <c r="I205" s="51"/>
    </row>
    <row r="206" spans="1:9" s="6" customFormat="1" ht="41.25" customHeight="1">
      <c r="A206" s="4" t="s">
        <v>55</v>
      </c>
      <c r="B206" s="17" t="s">
        <v>86</v>
      </c>
      <c r="C206" s="50" t="s">
        <v>417</v>
      </c>
      <c r="D206" s="4" t="s">
        <v>30</v>
      </c>
      <c r="E206" s="50"/>
      <c r="F206" s="36">
        <f aca="true" t="shared" si="40" ref="F206:H208">F207</f>
        <v>18</v>
      </c>
      <c r="G206" s="36">
        <f t="shared" si="40"/>
        <v>20</v>
      </c>
      <c r="H206" s="36">
        <f t="shared" si="40"/>
        <v>20</v>
      </c>
      <c r="I206" s="51"/>
    </row>
    <row r="207" spans="1:9" s="6" customFormat="1" ht="15.75" customHeight="1">
      <c r="A207" s="3" t="s">
        <v>19</v>
      </c>
      <c r="B207" s="17" t="s">
        <v>34</v>
      </c>
      <c r="C207" s="50" t="s">
        <v>417</v>
      </c>
      <c r="D207" s="4" t="s">
        <v>12</v>
      </c>
      <c r="E207" s="50"/>
      <c r="F207" s="36">
        <f t="shared" si="40"/>
        <v>18</v>
      </c>
      <c r="G207" s="36">
        <f t="shared" si="40"/>
        <v>20</v>
      </c>
      <c r="H207" s="36">
        <f t="shared" si="40"/>
        <v>20</v>
      </c>
      <c r="I207" s="51"/>
    </row>
    <row r="208" spans="1:9" s="6" customFormat="1" ht="17.25" customHeight="1">
      <c r="A208" s="3" t="s">
        <v>56</v>
      </c>
      <c r="B208" s="17" t="s">
        <v>319</v>
      </c>
      <c r="C208" s="50" t="s">
        <v>417</v>
      </c>
      <c r="D208" s="4" t="s">
        <v>12</v>
      </c>
      <c r="E208" s="4" t="s">
        <v>29</v>
      </c>
      <c r="F208" s="36">
        <f t="shared" si="40"/>
        <v>18</v>
      </c>
      <c r="G208" s="36">
        <f t="shared" si="40"/>
        <v>20</v>
      </c>
      <c r="H208" s="36">
        <f t="shared" si="40"/>
        <v>20</v>
      </c>
      <c r="I208" s="51"/>
    </row>
    <row r="209" spans="1:9" s="6" customFormat="1" ht="30.75" customHeight="1">
      <c r="A209" s="4" t="s">
        <v>57</v>
      </c>
      <c r="B209" s="49" t="s">
        <v>320</v>
      </c>
      <c r="C209" s="50" t="s">
        <v>417</v>
      </c>
      <c r="D209" s="50" t="s">
        <v>12</v>
      </c>
      <c r="E209" s="50" t="s">
        <v>318</v>
      </c>
      <c r="F209" s="36">
        <f>20-2</f>
        <v>18</v>
      </c>
      <c r="G209" s="36">
        <v>20</v>
      </c>
      <c r="H209" s="36">
        <v>20</v>
      </c>
      <c r="I209" s="51"/>
    </row>
    <row r="210" spans="1:9" s="6" customFormat="1" ht="17.25" customHeight="1">
      <c r="A210" s="4" t="s">
        <v>58</v>
      </c>
      <c r="B210" s="49" t="s">
        <v>94</v>
      </c>
      <c r="C210" s="50" t="s">
        <v>417</v>
      </c>
      <c r="D210" s="50" t="s">
        <v>93</v>
      </c>
      <c r="E210" s="50"/>
      <c r="F210" s="36">
        <f>F211</f>
        <v>2</v>
      </c>
      <c r="G210" s="36">
        <f aca="true" t="shared" si="41" ref="G210:H212">G211</f>
        <v>0</v>
      </c>
      <c r="H210" s="36">
        <f t="shared" si="41"/>
        <v>0</v>
      </c>
      <c r="I210" s="51"/>
    </row>
    <row r="211" spans="1:9" s="6" customFormat="1" ht="13.5" customHeight="1">
      <c r="A211" s="3" t="s">
        <v>59</v>
      </c>
      <c r="B211" s="49" t="s">
        <v>416</v>
      </c>
      <c r="C211" s="50" t="s">
        <v>417</v>
      </c>
      <c r="D211" s="50" t="s">
        <v>415</v>
      </c>
      <c r="E211" s="50"/>
      <c r="F211" s="36">
        <f>F212</f>
        <v>2</v>
      </c>
      <c r="G211" s="36">
        <f t="shared" si="41"/>
        <v>0</v>
      </c>
      <c r="H211" s="36">
        <f t="shared" si="41"/>
        <v>0</v>
      </c>
      <c r="I211" s="51"/>
    </row>
    <row r="212" spans="1:9" s="6" customFormat="1" ht="15.75" customHeight="1">
      <c r="A212" s="3" t="s">
        <v>60</v>
      </c>
      <c r="B212" s="49" t="s">
        <v>319</v>
      </c>
      <c r="C212" s="50" t="s">
        <v>417</v>
      </c>
      <c r="D212" s="50" t="s">
        <v>415</v>
      </c>
      <c r="E212" s="50" t="s">
        <v>29</v>
      </c>
      <c r="F212" s="36">
        <f>F213</f>
        <v>2</v>
      </c>
      <c r="G212" s="36">
        <f t="shared" si="41"/>
        <v>0</v>
      </c>
      <c r="H212" s="36">
        <f t="shared" si="41"/>
        <v>0</v>
      </c>
      <c r="I212" s="51"/>
    </row>
    <row r="213" spans="1:9" s="6" customFormat="1" ht="30.75" customHeight="1">
      <c r="A213" s="4" t="s">
        <v>61</v>
      </c>
      <c r="B213" s="49" t="s">
        <v>320</v>
      </c>
      <c r="C213" s="50" t="s">
        <v>417</v>
      </c>
      <c r="D213" s="50" t="s">
        <v>415</v>
      </c>
      <c r="E213" s="50" t="s">
        <v>318</v>
      </c>
      <c r="F213" s="36">
        <v>2</v>
      </c>
      <c r="G213" s="36">
        <v>0</v>
      </c>
      <c r="H213" s="36">
        <v>0</v>
      </c>
      <c r="I213" s="51"/>
    </row>
    <row r="214" spans="1:9" ht="12.75">
      <c r="A214" s="4" t="s">
        <v>62</v>
      </c>
      <c r="B214" s="26" t="s">
        <v>82</v>
      </c>
      <c r="C214" s="21" t="s">
        <v>241</v>
      </c>
      <c r="D214" s="8"/>
      <c r="E214" s="8"/>
      <c r="F214" s="35">
        <f>F215</f>
        <v>21700.600000000002</v>
      </c>
      <c r="G214" s="35">
        <f>G215</f>
        <v>21229.399999999998</v>
      </c>
      <c r="H214" s="35">
        <f>H215</f>
        <v>21247.3</v>
      </c>
      <c r="I214" s="51"/>
    </row>
    <row r="215" spans="1:9" ht="12.75">
      <c r="A215" s="3" t="s">
        <v>63</v>
      </c>
      <c r="B215" s="26" t="s">
        <v>4</v>
      </c>
      <c r="C215" s="21" t="s">
        <v>242</v>
      </c>
      <c r="D215" s="8"/>
      <c r="E215" s="8"/>
      <c r="F215" s="35">
        <f>F216+F221+F240+F245+F250+F266+F277+F286+F291+F271</f>
        <v>21700.600000000002</v>
      </c>
      <c r="G215" s="35">
        <f>G216+G221+G240+G245+G250+G266+G277+G286+G291+G271</f>
        <v>21229.399999999998</v>
      </c>
      <c r="H215" s="35">
        <f>H216+H221+H240+H245+H250+H266+H277+H286+H291+H271</f>
        <v>21247.3</v>
      </c>
      <c r="I215" s="51"/>
    </row>
    <row r="216" spans="1:9" ht="31.5" customHeight="1">
      <c r="A216" s="3" t="s">
        <v>64</v>
      </c>
      <c r="B216" s="47" t="s">
        <v>332</v>
      </c>
      <c r="C216" s="20" t="s">
        <v>324</v>
      </c>
      <c r="D216" s="4"/>
      <c r="E216" s="4"/>
      <c r="F216" s="36">
        <f>F217</f>
        <v>1035</v>
      </c>
      <c r="G216" s="36">
        <f aca="true" t="shared" si="42" ref="G216:H218">G217</f>
        <v>1035</v>
      </c>
      <c r="H216" s="36">
        <f t="shared" si="42"/>
        <v>1035</v>
      </c>
      <c r="I216" s="51"/>
    </row>
    <row r="217" spans="1:9" ht="38.25">
      <c r="A217" s="4" t="s">
        <v>65</v>
      </c>
      <c r="B217" s="9" t="s">
        <v>86</v>
      </c>
      <c r="C217" s="20" t="s">
        <v>324</v>
      </c>
      <c r="D217" s="4" t="s">
        <v>30</v>
      </c>
      <c r="E217" s="4"/>
      <c r="F217" s="36">
        <f>F218</f>
        <v>1035</v>
      </c>
      <c r="G217" s="36">
        <f t="shared" si="42"/>
        <v>1035</v>
      </c>
      <c r="H217" s="36">
        <f t="shared" si="42"/>
        <v>1035</v>
      </c>
      <c r="I217" s="51"/>
    </row>
    <row r="218" spans="1:9" ht="12.75">
      <c r="A218" s="4" t="s">
        <v>66</v>
      </c>
      <c r="B218" s="9" t="s">
        <v>34</v>
      </c>
      <c r="C218" s="20" t="s">
        <v>324</v>
      </c>
      <c r="D218" s="4" t="s">
        <v>12</v>
      </c>
      <c r="E218" s="4"/>
      <c r="F218" s="36">
        <f>F219</f>
        <v>1035</v>
      </c>
      <c r="G218" s="36">
        <f t="shared" si="42"/>
        <v>1035</v>
      </c>
      <c r="H218" s="36">
        <f t="shared" si="42"/>
        <v>1035</v>
      </c>
      <c r="I218" s="51"/>
    </row>
    <row r="219" spans="1:9" ht="12.75">
      <c r="A219" s="3" t="s">
        <v>67</v>
      </c>
      <c r="B219" s="9" t="s">
        <v>319</v>
      </c>
      <c r="C219" s="20" t="s">
        <v>324</v>
      </c>
      <c r="D219" s="4" t="s">
        <v>12</v>
      </c>
      <c r="E219" s="4" t="s">
        <v>29</v>
      </c>
      <c r="F219" s="36">
        <f>F220</f>
        <v>1035</v>
      </c>
      <c r="G219" s="36">
        <f>G220</f>
        <v>1035</v>
      </c>
      <c r="H219" s="36">
        <f>H220</f>
        <v>1035</v>
      </c>
      <c r="I219" s="51"/>
    </row>
    <row r="220" spans="1:9" ht="25.5">
      <c r="A220" s="3" t="s">
        <v>208</v>
      </c>
      <c r="B220" s="9" t="s">
        <v>85</v>
      </c>
      <c r="C220" s="20" t="s">
        <v>324</v>
      </c>
      <c r="D220" s="4" t="s">
        <v>12</v>
      </c>
      <c r="E220" s="4" t="s">
        <v>73</v>
      </c>
      <c r="F220" s="36">
        <v>1035</v>
      </c>
      <c r="G220" s="36">
        <v>1035</v>
      </c>
      <c r="H220" s="36">
        <v>1035</v>
      </c>
      <c r="I220" s="51"/>
    </row>
    <row r="221" spans="1:9" ht="43.5" customHeight="1">
      <c r="A221" s="4" t="s">
        <v>209</v>
      </c>
      <c r="B221" s="9" t="s">
        <v>229</v>
      </c>
      <c r="C221" s="20" t="s">
        <v>243</v>
      </c>
      <c r="D221" s="4"/>
      <c r="E221" s="4"/>
      <c r="F221" s="36">
        <f>F236+F232+F222</f>
        <v>365</v>
      </c>
      <c r="G221" s="36">
        <f>G236+G232+G222</f>
        <v>300</v>
      </c>
      <c r="H221" s="36">
        <f>H236+H232+H222</f>
        <v>300</v>
      </c>
      <c r="I221" s="51"/>
    </row>
    <row r="222" spans="1:9" ht="15.75" customHeight="1">
      <c r="A222" s="4" t="s">
        <v>210</v>
      </c>
      <c r="B222" s="9" t="s">
        <v>250</v>
      </c>
      <c r="C222" s="20" t="s">
        <v>243</v>
      </c>
      <c r="D222" s="4" t="s">
        <v>19</v>
      </c>
      <c r="E222" s="4"/>
      <c r="F222" s="36">
        <f>F223</f>
        <v>267</v>
      </c>
      <c r="G222" s="36">
        <f>G223</f>
        <v>0</v>
      </c>
      <c r="H222" s="36">
        <f>H223</f>
        <v>0</v>
      </c>
      <c r="I222" s="51"/>
    </row>
    <row r="223" spans="1:9" ht="30" customHeight="1">
      <c r="A223" s="3" t="s">
        <v>211</v>
      </c>
      <c r="B223" s="9" t="s">
        <v>14</v>
      </c>
      <c r="C223" s="20" t="s">
        <v>243</v>
      </c>
      <c r="D223" s="4" t="s">
        <v>32</v>
      </c>
      <c r="E223" s="4"/>
      <c r="F223" s="36">
        <f>F224+F226+F229</f>
        <v>267</v>
      </c>
      <c r="G223" s="36">
        <f>G224+G226+G229</f>
        <v>0</v>
      </c>
      <c r="H223" s="36">
        <f>H224+H226+H229</f>
        <v>0</v>
      </c>
      <c r="I223" s="51"/>
    </row>
    <row r="224" spans="1:9" ht="16.5" customHeight="1">
      <c r="A224" s="3" t="s">
        <v>212</v>
      </c>
      <c r="B224" s="9" t="s">
        <v>13</v>
      </c>
      <c r="C224" s="20" t="s">
        <v>243</v>
      </c>
      <c r="D224" s="4" t="s">
        <v>32</v>
      </c>
      <c r="E224" s="4" t="s">
        <v>29</v>
      </c>
      <c r="F224" s="36">
        <f>F225</f>
        <v>23</v>
      </c>
      <c r="G224" s="36">
        <f>G225</f>
        <v>0</v>
      </c>
      <c r="H224" s="36">
        <f>H225</f>
        <v>0</v>
      </c>
      <c r="I224" s="51"/>
    </row>
    <row r="225" spans="1:9" ht="29.25" customHeight="1">
      <c r="A225" s="4" t="s">
        <v>213</v>
      </c>
      <c r="B225" s="9" t="s">
        <v>83</v>
      </c>
      <c r="C225" s="20" t="s">
        <v>243</v>
      </c>
      <c r="D225" s="4" t="s">
        <v>32</v>
      </c>
      <c r="E225" s="4" t="s">
        <v>10</v>
      </c>
      <c r="F225" s="36">
        <v>23</v>
      </c>
      <c r="G225" s="36">
        <v>0</v>
      </c>
      <c r="H225" s="36">
        <v>0</v>
      </c>
      <c r="I225" s="51"/>
    </row>
    <row r="226" spans="1:9" ht="14.25" customHeight="1">
      <c r="A226" s="4" t="s">
        <v>214</v>
      </c>
      <c r="B226" s="9" t="s">
        <v>79</v>
      </c>
      <c r="C226" s="20" t="s">
        <v>243</v>
      </c>
      <c r="D226" s="4" t="s">
        <v>32</v>
      </c>
      <c r="E226" s="4" t="s">
        <v>78</v>
      </c>
      <c r="F226" s="36">
        <f>F227+F228</f>
        <v>115</v>
      </c>
      <c r="G226" s="36">
        <f>G227+G228</f>
        <v>0</v>
      </c>
      <c r="H226" s="36">
        <f>H227+H228</f>
        <v>0</v>
      </c>
      <c r="I226" s="51"/>
    </row>
    <row r="227" spans="1:9" ht="29.25" customHeight="1">
      <c r="A227" s="3" t="s">
        <v>215</v>
      </c>
      <c r="B227" s="9" t="s">
        <v>414</v>
      </c>
      <c r="C227" s="20" t="s">
        <v>243</v>
      </c>
      <c r="D227" s="4" t="s">
        <v>32</v>
      </c>
      <c r="E227" s="4" t="s">
        <v>412</v>
      </c>
      <c r="F227" s="36">
        <v>15</v>
      </c>
      <c r="G227" s="36">
        <v>0</v>
      </c>
      <c r="H227" s="36">
        <v>0</v>
      </c>
      <c r="I227" s="51"/>
    </row>
    <row r="228" spans="1:9" ht="17.25" customHeight="1">
      <c r="A228" s="3" t="s">
        <v>216</v>
      </c>
      <c r="B228" s="9" t="s">
        <v>81</v>
      </c>
      <c r="C228" s="20" t="s">
        <v>243</v>
      </c>
      <c r="D228" s="4" t="s">
        <v>32</v>
      </c>
      <c r="E228" s="4" t="s">
        <v>80</v>
      </c>
      <c r="F228" s="36">
        <v>100</v>
      </c>
      <c r="G228" s="36">
        <v>0</v>
      </c>
      <c r="H228" s="36">
        <v>0</v>
      </c>
      <c r="I228" s="51"/>
    </row>
    <row r="229" spans="1:9" ht="17.25" customHeight="1">
      <c r="A229" s="4" t="s">
        <v>217</v>
      </c>
      <c r="B229" s="9" t="s">
        <v>76</v>
      </c>
      <c r="C229" s="20" t="s">
        <v>243</v>
      </c>
      <c r="D229" s="4" t="s">
        <v>32</v>
      </c>
      <c r="E229" s="4" t="s">
        <v>74</v>
      </c>
      <c r="F229" s="36">
        <f>F231+F230</f>
        <v>129</v>
      </c>
      <c r="G229" s="36">
        <f>G231+G230</f>
        <v>0</v>
      </c>
      <c r="H229" s="36">
        <f>H231+H230</f>
        <v>0</v>
      </c>
      <c r="I229" s="51"/>
    </row>
    <row r="230" spans="1:9" ht="17.25" customHeight="1">
      <c r="A230" s="4" t="s">
        <v>218</v>
      </c>
      <c r="B230" s="17" t="s">
        <v>2</v>
      </c>
      <c r="C230" s="20" t="s">
        <v>243</v>
      </c>
      <c r="D230" s="4" t="s">
        <v>32</v>
      </c>
      <c r="E230" s="4" t="s">
        <v>1</v>
      </c>
      <c r="F230" s="36">
        <v>65</v>
      </c>
      <c r="G230" s="36">
        <v>0</v>
      </c>
      <c r="H230" s="36">
        <v>0</v>
      </c>
      <c r="I230" s="51">
        <v>65</v>
      </c>
    </row>
    <row r="231" spans="1:9" ht="17.25" customHeight="1">
      <c r="A231" s="3" t="s">
        <v>219</v>
      </c>
      <c r="B231" s="9" t="s">
        <v>38</v>
      </c>
      <c r="C231" s="20" t="s">
        <v>243</v>
      </c>
      <c r="D231" s="4" t="s">
        <v>32</v>
      </c>
      <c r="E231" s="4" t="s">
        <v>37</v>
      </c>
      <c r="F231" s="36">
        <f>45+19</f>
        <v>64</v>
      </c>
      <c r="G231" s="36">
        <v>0</v>
      </c>
      <c r="H231" s="36">
        <v>0</v>
      </c>
      <c r="I231" s="51">
        <f>45+19</f>
        <v>64</v>
      </c>
    </row>
    <row r="232" spans="1:9" ht="15" customHeight="1">
      <c r="A232" s="3" t="s">
        <v>220</v>
      </c>
      <c r="B232" s="9" t="s">
        <v>424</v>
      </c>
      <c r="C232" s="20" t="s">
        <v>243</v>
      </c>
      <c r="D232" s="4" t="s">
        <v>418</v>
      </c>
      <c r="E232" s="4"/>
      <c r="F232" s="36">
        <f>F233</f>
        <v>98</v>
      </c>
      <c r="G232" s="36">
        <f aca="true" t="shared" si="43" ref="G232:H234">G233</f>
        <v>0</v>
      </c>
      <c r="H232" s="36">
        <f t="shared" si="43"/>
        <v>0</v>
      </c>
      <c r="I232" s="51"/>
    </row>
    <row r="233" spans="1:9" ht="15.75" customHeight="1">
      <c r="A233" s="4" t="s">
        <v>292</v>
      </c>
      <c r="B233" s="9" t="s">
        <v>472</v>
      </c>
      <c r="C233" s="20" t="s">
        <v>243</v>
      </c>
      <c r="D233" s="4" t="s">
        <v>471</v>
      </c>
      <c r="E233" s="4"/>
      <c r="F233" s="36">
        <f>F234</f>
        <v>98</v>
      </c>
      <c r="G233" s="36">
        <f t="shared" si="43"/>
        <v>0</v>
      </c>
      <c r="H233" s="36">
        <f t="shared" si="43"/>
        <v>0</v>
      </c>
      <c r="I233" s="51"/>
    </row>
    <row r="234" spans="1:9" ht="15.75" customHeight="1">
      <c r="A234" s="4" t="s">
        <v>445</v>
      </c>
      <c r="B234" s="9" t="s">
        <v>427</v>
      </c>
      <c r="C234" s="20" t="s">
        <v>243</v>
      </c>
      <c r="D234" s="4" t="s">
        <v>471</v>
      </c>
      <c r="E234" s="4" t="s">
        <v>419</v>
      </c>
      <c r="F234" s="36">
        <f>F235</f>
        <v>98</v>
      </c>
      <c r="G234" s="36">
        <f t="shared" si="43"/>
        <v>0</v>
      </c>
      <c r="H234" s="36">
        <f t="shared" si="43"/>
        <v>0</v>
      </c>
      <c r="I234" s="51"/>
    </row>
    <row r="235" spans="1:9" ht="15" customHeight="1">
      <c r="A235" s="3" t="s">
        <v>446</v>
      </c>
      <c r="B235" s="9" t="s">
        <v>482</v>
      </c>
      <c r="C235" s="20" t="s">
        <v>243</v>
      </c>
      <c r="D235" s="4" t="s">
        <v>471</v>
      </c>
      <c r="E235" s="4" t="s">
        <v>481</v>
      </c>
      <c r="F235" s="36">
        <f>11+11+56+20</f>
        <v>98</v>
      </c>
      <c r="G235" s="36">
        <v>0</v>
      </c>
      <c r="H235" s="36">
        <v>0</v>
      </c>
      <c r="I235" s="51">
        <v>20</v>
      </c>
    </row>
    <row r="236" spans="1:9" ht="12.75">
      <c r="A236" s="3" t="s">
        <v>447</v>
      </c>
      <c r="B236" s="17" t="s">
        <v>94</v>
      </c>
      <c r="C236" s="20" t="s">
        <v>243</v>
      </c>
      <c r="D236" s="4" t="s">
        <v>93</v>
      </c>
      <c r="E236" s="4"/>
      <c r="F236" s="36">
        <f>F237</f>
        <v>0</v>
      </c>
      <c r="G236" s="36">
        <f aca="true" t="shared" si="44" ref="F236:H238">G237</f>
        <v>300</v>
      </c>
      <c r="H236" s="36">
        <f t="shared" si="44"/>
        <v>300</v>
      </c>
      <c r="I236" s="51"/>
    </row>
    <row r="237" spans="1:11" ht="12.75">
      <c r="A237" s="4" t="s">
        <v>448</v>
      </c>
      <c r="B237" s="17" t="s">
        <v>228</v>
      </c>
      <c r="C237" s="20" t="s">
        <v>243</v>
      </c>
      <c r="D237" s="4" t="s">
        <v>225</v>
      </c>
      <c r="E237" s="4"/>
      <c r="F237" s="36">
        <f t="shared" si="44"/>
        <v>0</v>
      </c>
      <c r="G237" s="36">
        <f t="shared" si="44"/>
        <v>300</v>
      </c>
      <c r="H237" s="36">
        <f t="shared" si="44"/>
        <v>300</v>
      </c>
      <c r="I237" s="51"/>
      <c r="J237" s="23"/>
      <c r="K237" s="23"/>
    </row>
    <row r="238" spans="1:11" ht="12.75">
      <c r="A238" s="4" t="s">
        <v>449</v>
      </c>
      <c r="B238" s="17" t="s">
        <v>13</v>
      </c>
      <c r="C238" s="20" t="s">
        <v>243</v>
      </c>
      <c r="D238" s="4" t="s">
        <v>225</v>
      </c>
      <c r="E238" s="4" t="s">
        <v>29</v>
      </c>
      <c r="F238" s="36">
        <f t="shared" si="44"/>
        <v>0</v>
      </c>
      <c r="G238" s="36">
        <f t="shared" si="44"/>
        <v>300</v>
      </c>
      <c r="H238" s="36">
        <f t="shared" si="44"/>
        <v>300</v>
      </c>
      <c r="I238" s="51"/>
      <c r="J238" s="5"/>
      <c r="K238" s="5"/>
    </row>
    <row r="239" spans="1:11" ht="12.75">
      <c r="A239" s="3" t="s">
        <v>450</v>
      </c>
      <c r="B239" s="9" t="s">
        <v>227</v>
      </c>
      <c r="C239" s="20" t="s">
        <v>243</v>
      </c>
      <c r="D239" s="4" t="s">
        <v>225</v>
      </c>
      <c r="E239" s="4" t="s">
        <v>226</v>
      </c>
      <c r="F239" s="36">
        <f>300-11-138-11-56-65-19</f>
        <v>0</v>
      </c>
      <c r="G239" s="36">
        <v>300</v>
      </c>
      <c r="H239" s="36">
        <v>300</v>
      </c>
      <c r="I239" s="51">
        <f>-65-19</f>
        <v>-84</v>
      </c>
      <c r="J239" s="5"/>
      <c r="K239" s="5"/>
    </row>
    <row r="240" spans="1:11" ht="28.5" customHeight="1">
      <c r="A240" s="3" t="s">
        <v>451</v>
      </c>
      <c r="B240" s="57" t="s">
        <v>423</v>
      </c>
      <c r="C240" s="4" t="s">
        <v>421</v>
      </c>
      <c r="D240" s="4"/>
      <c r="E240" s="4"/>
      <c r="F240" s="36">
        <f aca="true" t="shared" si="45" ref="F240:H242">F241</f>
        <v>50.3</v>
      </c>
      <c r="G240" s="36">
        <f t="shared" si="45"/>
        <v>48</v>
      </c>
      <c r="H240" s="36">
        <f t="shared" si="45"/>
        <v>48</v>
      </c>
      <c r="I240" s="51"/>
      <c r="J240" s="5"/>
      <c r="K240" s="5"/>
    </row>
    <row r="241" spans="1:11" ht="14.25" customHeight="1">
      <c r="A241" s="4" t="s">
        <v>452</v>
      </c>
      <c r="B241" s="57" t="s">
        <v>424</v>
      </c>
      <c r="C241" s="4" t="s">
        <v>421</v>
      </c>
      <c r="D241" s="4" t="s">
        <v>418</v>
      </c>
      <c r="E241" s="4"/>
      <c r="F241" s="36">
        <f t="shared" si="45"/>
        <v>50.3</v>
      </c>
      <c r="G241" s="36">
        <f t="shared" si="45"/>
        <v>48</v>
      </c>
      <c r="H241" s="36">
        <f t="shared" si="45"/>
        <v>48</v>
      </c>
      <c r="I241" s="51"/>
      <c r="J241" s="5"/>
      <c r="K241" s="5"/>
    </row>
    <row r="242" spans="1:11" ht="14.25" customHeight="1">
      <c r="A242" s="4" t="s">
        <v>453</v>
      </c>
      <c r="B242" s="57" t="s">
        <v>425</v>
      </c>
      <c r="C242" s="4" t="s">
        <v>421</v>
      </c>
      <c r="D242" s="4" t="s">
        <v>420</v>
      </c>
      <c r="E242" s="4"/>
      <c r="F242" s="36">
        <f t="shared" si="45"/>
        <v>50.3</v>
      </c>
      <c r="G242" s="36">
        <f t="shared" si="45"/>
        <v>48</v>
      </c>
      <c r="H242" s="36">
        <f t="shared" si="45"/>
        <v>48</v>
      </c>
      <c r="I242" s="51"/>
      <c r="J242" s="5"/>
      <c r="K242" s="5"/>
    </row>
    <row r="243" spans="1:11" ht="14.25" customHeight="1">
      <c r="A243" s="3" t="s">
        <v>454</v>
      </c>
      <c r="B243" s="41" t="s">
        <v>427</v>
      </c>
      <c r="C243" s="4" t="s">
        <v>421</v>
      </c>
      <c r="D243" s="4" t="s">
        <v>420</v>
      </c>
      <c r="E243" s="4" t="s">
        <v>419</v>
      </c>
      <c r="F243" s="36">
        <f>F244</f>
        <v>50.3</v>
      </c>
      <c r="G243" s="36">
        <f>G244</f>
        <v>48</v>
      </c>
      <c r="H243" s="36">
        <f>H244</f>
        <v>48</v>
      </c>
      <c r="I243" s="51"/>
      <c r="J243" s="5"/>
      <c r="K243" s="5"/>
    </row>
    <row r="244" spans="1:11" ht="14.25" customHeight="1">
      <c r="A244" s="3" t="s">
        <v>455</v>
      </c>
      <c r="B244" s="41" t="s">
        <v>426</v>
      </c>
      <c r="C244" s="4" t="s">
        <v>421</v>
      </c>
      <c r="D244" s="4" t="s">
        <v>420</v>
      </c>
      <c r="E244" s="4" t="s">
        <v>422</v>
      </c>
      <c r="F244" s="36">
        <f>48+2.3</f>
        <v>50.3</v>
      </c>
      <c r="G244" s="36">
        <v>48</v>
      </c>
      <c r="H244" s="36">
        <v>48</v>
      </c>
      <c r="I244" s="51">
        <v>2.3</v>
      </c>
      <c r="J244" s="5"/>
      <c r="K244" s="5"/>
    </row>
    <row r="245" spans="1:11" ht="31.5" customHeight="1">
      <c r="A245" s="4" t="s">
        <v>456</v>
      </c>
      <c r="B245" s="9" t="s">
        <v>222</v>
      </c>
      <c r="C245" s="20" t="s">
        <v>244</v>
      </c>
      <c r="D245" s="4"/>
      <c r="E245" s="4"/>
      <c r="F245" s="36">
        <f>F246</f>
        <v>13109.5</v>
      </c>
      <c r="G245" s="36">
        <f aca="true" t="shared" si="46" ref="G245:H248">G246</f>
        <v>14367.6</v>
      </c>
      <c r="H245" s="36">
        <f t="shared" si="46"/>
        <v>14367.6</v>
      </c>
      <c r="I245" s="51"/>
      <c r="J245" s="5"/>
      <c r="K245" s="5"/>
    </row>
    <row r="246" spans="1:11" ht="12.75">
      <c r="A246" s="4" t="s">
        <v>457</v>
      </c>
      <c r="B246" s="27" t="s">
        <v>97</v>
      </c>
      <c r="C246" s="20" t="s">
        <v>244</v>
      </c>
      <c r="D246" s="4" t="s">
        <v>20</v>
      </c>
      <c r="E246" s="4"/>
      <c r="F246" s="36">
        <f>F247</f>
        <v>13109.5</v>
      </c>
      <c r="G246" s="36">
        <f t="shared" si="46"/>
        <v>14367.6</v>
      </c>
      <c r="H246" s="36">
        <f t="shared" si="46"/>
        <v>14367.6</v>
      </c>
      <c r="I246" s="51"/>
      <c r="J246" s="5"/>
      <c r="K246" s="5"/>
    </row>
    <row r="247" spans="1:11" s="23" customFormat="1" ht="12.75">
      <c r="A247" s="3" t="s">
        <v>32</v>
      </c>
      <c r="B247" s="27" t="s">
        <v>340</v>
      </c>
      <c r="C247" s="20" t="s">
        <v>244</v>
      </c>
      <c r="D247" s="4" t="s">
        <v>339</v>
      </c>
      <c r="E247" s="4"/>
      <c r="F247" s="36">
        <f>F248</f>
        <v>13109.5</v>
      </c>
      <c r="G247" s="36">
        <f t="shared" si="46"/>
        <v>14367.6</v>
      </c>
      <c r="H247" s="36">
        <f t="shared" si="46"/>
        <v>14367.6</v>
      </c>
      <c r="I247" s="51"/>
      <c r="J247" s="5"/>
      <c r="K247" s="5"/>
    </row>
    <row r="248" spans="1:9" s="5" customFormat="1" ht="25.5">
      <c r="A248" s="3" t="s">
        <v>458</v>
      </c>
      <c r="B248" s="17" t="s">
        <v>101</v>
      </c>
      <c r="C248" s="20" t="s">
        <v>244</v>
      </c>
      <c r="D248" s="4" t="s">
        <v>339</v>
      </c>
      <c r="E248" s="4" t="s">
        <v>99</v>
      </c>
      <c r="F248" s="36">
        <f>F249</f>
        <v>13109.5</v>
      </c>
      <c r="G248" s="36">
        <f t="shared" si="46"/>
        <v>14367.6</v>
      </c>
      <c r="H248" s="36">
        <f t="shared" si="46"/>
        <v>14367.6</v>
      </c>
      <c r="I248" s="51"/>
    </row>
    <row r="249" spans="1:9" s="5" customFormat="1" ht="18" customHeight="1">
      <c r="A249" s="4" t="s">
        <v>459</v>
      </c>
      <c r="B249" s="17" t="s">
        <v>102</v>
      </c>
      <c r="C249" s="20" t="s">
        <v>244</v>
      </c>
      <c r="D249" s="4" t="s">
        <v>339</v>
      </c>
      <c r="E249" s="4" t="s">
        <v>100</v>
      </c>
      <c r="F249" s="36">
        <v>13109.5</v>
      </c>
      <c r="G249" s="36">
        <v>14367.6</v>
      </c>
      <c r="H249" s="36">
        <v>14367.6</v>
      </c>
      <c r="I249" s="51"/>
    </row>
    <row r="250" spans="1:11" s="5" customFormat="1" ht="42.75" customHeight="1">
      <c r="A250" s="4" t="s">
        <v>460</v>
      </c>
      <c r="B250" s="9" t="s">
        <v>68</v>
      </c>
      <c r="C250" s="20" t="s">
        <v>245</v>
      </c>
      <c r="D250" s="4"/>
      <c r="E250" s="4"/>
      <c r="F250" s="36">
        <f>F251+F255+F259</f>
        <v>6038.1</v>
      </c>
      <c r="G250" s="36">
        <f>G251+G255+G259</f>
        <v>4559.5</v>
      </c>
      <c r="H250" s="36">
        <f>H251+H255+H259</f>
        <v>4559.5</v>
      </c>
      <c r="I250" s="51"/>
      <c r="J250" s="2"/>
      <c r="K250" s="2"/>
    </row>
    <row r="251" spans="1:11" s="5" customFormat="1" ht="38.25">
      <c r="A251" s="3" t="s">
        <v>461</v>
      </c>
      <c r="B251" s="17" t="s">
        <v>86</v>
      </c>
      <c r="C251" s="20" t="s">
        <v>245</v>
      </c>
      <c r="D251" s="4" t="s">
        <v>30</v>
      </c>
      <c r="E251" s="4"/>
      <c r="F251" s="36">
        <f>F252</f>
        <v>4686.3</v>
      </c>
      <c r="G251" s="36">
        <f>G252</f>
        <v>4082.3</v>
      </c>
      <c r="H251" s="36">
        <f>H252</f>
        <v>4082.3</v>
      </c>
      <c r="I251" s="51"/>
      <c r="J251" s="2"/>
      <c r="K251" s="2"/>
    </row>
    <row r="252" spans="1:11" s="5" customFormat="1" ht="12.75">
      <c r="A252" s="3" t="s">
        <v>462</v>
      </c>
      <c r="B252" s="17" t="s">
        <v>34</v>
      </c>
      <c r="C252" s="20" t="s">
        <v>245</v>
      </c>
      <c r="D252" s="4" t="s">
        <v>12</v>
      </c>
      <c r="E252" s="4"/>
      <c r="F252" s="36">
        <f aca="true" t="shared" si="47" ref="F252:H253">F253</f>
        <v>4686.3</v>
      </c>
      <c r="G252" s="36">
        <f t="shared" si="47"/>
        <v>4082.3</v>
      </c>
      <c r="H252" s="36">
        <f t="shared" si="47"/>
        <v>4082.3</v>
      </c>
      <c r="I252" s="51"/>
      <c r="J252" s="2"/>
      <c r="K252" s="2"/>
    </row>
    <row r="253" spans="1:11" s="5" customFormat="1" ht="12.75">
      <c r="A253" s="4" t="s">
        <v>463</v>
      </c>
      <c r="B253" s="17" t="s">
        <v>13</v>
      </c>
      <c r="C253" s="20" t="s">
        <v>245</v>
      </c>
      <c r="D253" s="4" t="s">
        <v>12</v>
      </c>
      <c r="E253" s="4" t="s">
        <v>29</v>
      </c>
      <c r="F253" s="36">
        <f>F254</f>
        <v>4686.3</v>
      </c>
      <c r="G253" s="36">
        <f t="shared" si="47"/>
        <v>4082.3</v>
      </c>
      <c r="H253" s="36">
        <f t="shared" si="47"/>
        <v>4082.3</v>
      </c>
      <c r="I253" s="51"/>
      <c r="J253" s="2"/>
      <c r="K253" s="2"/>
    </row>
    <row r="254" spans="1:11" s="5" customFormat="1" ht="36" customHeight="1">
      <c r="A254" s="4" t="s">
        <v>464</v>
      </c>
      <c r="B254" s="17" t="s">
        <v>83</v>
      </c>
      <c r="C254" s="20" t="s">
        <v>245</v>
      </c>
      <c r="D254" s="4" t="s">
        <v>12</v>
      </c>
      <c r="E254" s="4" t="s">
        <v>10</v>
      </c>
      <c r="F254" s="36">
        <f>4082.3+20+120+440+24</f>
        <v>4686.3</v>
      </c>
      <c r="G254" s="36">
        <v>4082.3</v>
      </c>
      <c r="H254" s="36">
        <v>4082.3</v>
      </c>
      <c r="I254" s="51">
        <f>120+440+24</f>
        <v>584</v>
      </c>
      <c r="J254" s="2"/>
      <c r="K254" s="2"/>
    </row>
    <row r="255" spans="1:9" ht="12.75">
      <c r="A255" s="3" t="s">
        <v>465</v>
      </c>
      <c r="B255" s="7" t="s">
        <v>250</v>
      </c>
      <c r="C255" s="20" t="s">
        <v>245</v>
      </c>
      <c r="D255" s="4" t="s">
        <v>19</v>
      </c>
      <c r="E255" s="4"/>
      <c r="F255" s="36">
        <f>F256</f>
        <v>1233.3</v>
      </c>
      <c r="G255" s="36">
        <f aca="true" t="shared" si="48" ref="G255:H257">G256</f>
        <v>470.2</v>
      </c>
      <c r="H255" s="36">
        <f t="shared" si="48"/>
        <v>470.2</v>
      </c>
      <c r="I255" s="51"/>
    </row>
    <row r="256" spans="1:9" ht="28.5" customHeight="1">
      <c r="A256" s="3" t="s">
        <v>466</v>
      </c>
      <c r="B256" s="7" t="s">
        <v>14</v>
      </c>
      <c r="C256" s="20" t="s">
        <v>245</v>
      </c>
      <c r="D256" s="4" t="s">
        <v>32</v>
      </c>
      <c r="E256" s="4"/>
      <c r="F256" s="36">
        <f>F257</f>
        <v>1233.3</v>
      </c>
      <c r="G256" s="36">
        <f t="shared" si="48"/>
        <v>470.2</v>
      </c>
      <c r="H256" s="36">
        <f t="shared" si="48"/>
        <v>470.2</v>
      </c>
      <c r="I256" s="51"/>
    </row>
    <row r="257" spans="1:9" ht="12.75">
      <c r="A257" s="4" t="s">
        <v>467</v>
      </c>
      <c r="B257" s="17" t="s">
        <v>13</v>
      </c>
      <c r="C257" s="20" t="s">
        <v>245</v>
      </c>
      <c r="D257" s="4" t="s">
        <v>32</v>
      </c>
      <c r="E257" s="4" t="s">
        <v>29</v>
      </c>
      <c r="F257" s="36">
        <f>F258</f>
        <v>1233.3</v>
      </c>
      <c r="G257" s="36">
        <f t="shared" si="48"/>
        <v>470.2</v>
      </c>
      <c r="H257" s="36">
        <f t="shared" si="48"/>
        <v>470.2</v>
      </c>
      <c r="I257" s="51"/>
    </row>
    <row r="258" spans="1:9" ht="32.25" customHeight="1">
      <c r="A258" s="4" t="s">
        <v>468</v>
      </c>
      <c r="B258" s="17" t="s">
        <v>83</v>
      </c>
      <c r="C258" s="20" t="s">
        <v>245</v>
      </c>
      <c r="D258" s="4" t="s">
        <v>32</v>
      </c>
      <c r="E258" s="4" t="s">
        <v>10</v>
      </c>
      <c r="F258" s="36">
        <f>870.2+50+50+20+100+50+30+63.1</f>
        <v>1233.3</v>
      </c>
      <c r="G258" s="36">
        <v>470.2</v>
      </c>
      <c r="H258" s="36">
        <v>470.2</v>
      </c>
      <c r="I258" s="48">
        <f>30+63.1</f>
        <v>93.1</v>
      </c>
    </row>
    <row r="259" spans="1:9" ht="12.75" customHeight="1">
      <c r="A259" s="3" t="s">
        <v>473</v>
      </c>
      <c r="B259" s="49" t="s">
        <v>94</v>
      </c>
      <c r="C259" s="20" t="s">
        <v>245</v>
      </c>
      <c r="D259" s="4" t="s">
        <v>93</v>
      </c>
      <c r="E259" s="4"/>
      <c r="F259" s="36">
        <f>F263+F260</f>
        <v>118.5</v>
      </c>
      <c r="G259" s="36">
        <f>G263+G260</f>
        <v>7</v>
      </c>
      <c r="H259" s="36">
        <f>H263+H260</f>
        <v>7</v>
      </c>
      <c r="I259" s="48"/>
    </row>
    <row r="260" spans="1:9" ht="12.75" customHeight="1">
      <c r="A260" s="3" t="s">
        <v>474</v>
      </c>
      <c r="B260" s="49" t="s">
        <v>470</v>
      </c>
      <c r="C260" s="20" t="s">
        <v>245</v>
      </c>
      <c r="D260" s="4" t="s">
        <v>469</v>
      </c>
      <c r="E260" s="4"/>
      <c r="F260" s="36">
        <f aca="true" t="shared" si="49" ref="F260:H261">F261</f>
        <v>111.5</v>
      </c>
      <c r="G260" s="36">
        <f t="shared" si="49"/>
        <v>0</v>
      </c>
      <c r="H260" s="36">
        <f t="shared" si="49"/>
        <v>0</v>
      </c>
      <c r="I260" s="48"/>
    </row>
    <row r="261" spans="1:9" ht="12.75" customHeight="1">
      <c r="A261" s="4" t="s">
        <v>475</v>
      </c>
      <c r="B261" s="49" t="s">
        <v>13</v>
      </c>
      <c r="C261" s="20" t="s">
        <v>245</v>
      </c>
      <c r="D261" s="4" t="s">
        <v>469</v>
      </c>
      <c r="E261" s="4" t="s">
        <v>29</v>
      </c>
      <c r="F261" s="36">
        <f t="shared" si="49"/>
        <v>111.5</v>
      </c>
      <c r="G261" s="36">
        <f t="shared" si="49"/>
        <v>0</v>
      </c>
      <c r="H261" s="36">
        <f t="shared" si="49"/>
        <v>0</v>
      </c>
      <c r="I261" s="48"/>
    </row>
    <row r="262" spans="1:9" ht="32.25" customHeight="1">
      <c r="A262" s="4" t="s">
        <v>476</v>
      </c>
      <c r="B262" s="49" t="s">
        <v>83</v>
      </c>
      <c r="C262" s="20" t="s">
        <v>245</v>
      </c>
      <c r="D262" s="4" t="s">
        <v>469</v>
      </c>
      <c r="E262" s="4" t="s">
        <v>10</v>
      </c>
      <c r="F262" s="36">
        <v>111.5</v>
      </c>
      <c r="G262" s="36">
        <v>0</v>
      </c>
      <c r="H262" s="36">
        <v>0</v>
      </c>
      <c r="I262" s="48"/>
    </row>
    <row r="263" spans="1:9" ht="14.25" customHeight="1">
      <c r="A263" s="3" t="s">
        <v>477</v>
      </c>
      <c r="B263" s="57" t="s">
        <v>416</v>
      </c>
      <c r="C263" s="20" t="s">
        <v>245</v>
      </c>
      <c r="D263" s="4" t="s">
        <v>415</v>
      </c>
      <c r="E263" s="4"/>
      <c r="F263" s="36">
        <f aca="true" t="shared" si="50" ref="F263:H264">F264</f>
        <v>7</v>
      </c>
      <c r="G263" s="36">
        <f t="shared" si="50"/>
        <v>7</v>
      </c>
      <c r="H263" s="36">
        <f t="shared" si="50"/>
        <v>7</v>
      </c>
      <c r="I263" s="48"/>
    </row>
    <row r="264" spans="1:9" ht="16.5" customHeight="1">
      <c r="A264" s="3" t="s">
        <v>478</v>
      </c>
      <c r="B264" s="17" t="s">
        <v>13</v>
      </c>
      <c r="C264" s="20" t="s">
        <v>245</v>
      </c>
      <c r="D264" s="4" t="s">
        <v>415</v>
      </c>
      <c r="E264" s="4" t="s">
        <v>29</v>
      </c>
      <c r="F264" s="36">
        <f t="shared" si="50"/>
        <v>7</v>
      </c>
      <c r="G264" s="36">
        <f t="shared" si="50"/>
        <v>7</v>
      </c>
      <c r="H264" s="36">
        <f t="shared" si="50"/>
        <v>7</v>
      </c>
      <c r="I264" s="48"/>
    </row>
    <row r="265" spans="1:9" ht="32.25" customHeight="1">
      <c r="A265" s="4" t="s">
        <v>479</v>
      </c>
      <c r="B265" s="17" t="s">
        <v>83</v>
      </c>
      <c r="C265" s="20" t="s">
        <v>245</v>
      </c>
      <c r="D265" s="4" t="s">
        <v>415</v>
      </c>
      <c r="E265" s="4" t="s">
        <v>10</v>
      </c>
      <c r="F265" s="36">
        <v>7</v>
      </c>
      <c r="G265" s="36">
        <v>7</v>
      </c>
      <c r="H265" s="36">
        <v>7</v>
      </c>
      <c r="I265" s="48"/>
    </row>
    <row r="266" spans="1:9" ht="43.5" customHeight="1">
      <c r="A266" s="4" t="s">
        <v>483</v>
      </c>
      <c r="B266" s="30" t="s">
        <v>232</v>
      </c>
      <c r="C266" s="20" t="s">
        <v>334</v>
      </c>
      <c r="D266" s="4"/>
      <c r="E266" s="4"/>
      <c r="F266" s="36">
        <f>F267</f>
        <v>407.8</v>
      </c>
      <c r="G266" s="36">
        <f aca="true" t="shared" si="51" ref="G266:H269">G267</f>
        <v>407.8</v>
      </c>
      <c r="H266" s="36">
        <f t="shared" si="51"/>
        <v>407.8</v>
      </c>
      <c r="I266" s="53"/>
    </row>
    <row r="267" spans="1:9" ht="37.5" customHeight="1">
      <c r="A267" s="3" t="s">
        <v>484</v>
      </c>
      <c r="B267" s="17" t="s">
        <v>86</v>
      </c>
      <c r="C267" s="20" t="s">
        <v>334</v>
      </c>
      <c r="D267" s="4" t="s">
        <v>30</v>
      </c>
      <c r="E267" s="4"/>
      <c r="F267" s="36">
        <f>F268</f>
        <v>407.8</v>
      </c>
      <c r="G267" s="36">
        <f t="shared" si="51"/>
        <v>407.8</v>
      </c>
      <c r="H267" s="36">
        <f t="shared" si="51"/>
        <v>407.8</v>
      </c>
      <c r="I267" s="53"/>
    </row>
    <row r="268" spans="1:9" ht="18.75" customHeight="1">
      <c r="A268" s="3" t="s">
        <v>485</v>
      </c>
      <c r="B268" s="17" t="s">
        <v>34</v>
      </c>
      <c r="C268" s="20" t="s">
        <v>334</v>
      </c>
      <c r="D268" s="4" t="s">
        <v>12</v>
      </c>
      <c r="E268" s="4"/>
      <c r="F268" s="36">
        <f>F269</f>
        <v>407.8</v>
      </c>
      <c r="G268" s="36">
        <f t="shared" si="51"/>
        <v>407.8</v>
      </c>
      <c r="H268" s="36">
        <f t="shared" si="51"/>
        <v>407.8</v>
      </c>
      <c r="I268" s="53"/>
    </row>
    <row r="269" spans="1:9" ht="18.75" customHeight="1">
      <c r="A269" s="4" t="s">
        <v>486</v>
      </c>
      <c r="B269" s="17" t="s">
        <v>13</v>
      </c>
      <c r="C269" s="20" t="s">
        <v>334</v>
      </c>
      <c r="D269" s="4" t="s">
        <v>12</v>
      </c>
      <c r="E269" s="4" t="s">
        <v>29</v>
      </c>
      <c r="F269" s="36">
        <f>F270</f>
        <v>407.8</v>
      </c>
      <c r="G269" s="36">
        <f t="shared" si="51"/>
        <v>407.8</v>
      </c>
      <c r="H269" s="36">
        <f t="shared" si="51"/>
        <v>407.8</v>
      </c>
      <c r="I269" s="53"/>
    </row>
    <row r="270" spans="1:9" ht="37.5" customHeight="1">
      <c r="A270" s="4" t="s">
        <v>487</v>
      </c>
      <c r="B270" s="17" t="s">
        <v>83</v>
      </c>
      <c r="C270" s="20" t="s">
        <v>334</v>
      </c>
      <c r="D270" s="4" t="s">
        <v>12</v>
      </c>
      <c r="E270" s="4" t="s">
        <v>10</v>
      </c>
      <c r="F270" s="36">
        <v>407.8</v>
      </c>
      <c r="G270" s="36">
        <v>407.8</v>
      </c>
      <c r="H270" s="36">
        <v>407.8</v>
      </c>
      <c r="I270" s="53"/>
    </row>
    <row r="271" spans="1:9" ht="37.5" customHeight="1">
      <c r="A271" s="3" t="s">
        <v>488</v>
      </c>
      <c r="B271" s="64" t="s">
        <v>554</v>
      </c>
      <c r="C271" s="20" t="s">
        <v>553</v>
      </c>
      <c r="D271" s="4"/>
      <c r="E271" s="4"/>
      <c r="F271" s="36">
        <f aca="true" t="shared" si="52" ref="F271:H273">F272</f>
        <v>158.5</v>
      </c>
      <c r="G271" s="36">
        <f t="shared" si="52"/>
        <v>0</v>
      </c>
      <c r="H271" s="36">
        <f t="shared" si="52"/>
        <v>0</v>
      </c>
      <c r="I271" s="53"/>
    </row>
    <row r="272" spans="1:9" ht="37.5" customHeight="1">
      <c r="A272" s="3" t="s">
        <v>489</v>
      </c>
      <c r="B272" s="17" t="s">
        <v>86</v>
      </c>
      <c r="C272" s="20" t="s">
        <v>553</v>
      </c>
      <c r="D272" s="4" t="s">
        <v>30</v>
      </c>
      <c r="E272" s="4"/>
      <c r="F272" s="36">
        <f t="shared" si="52"/>
        <v>158.5</v>
      </c>
      <c r="G272" s="36">
        <f t="shared" si="52"/>
        <v>0</v>
      </c>
      <c r="H272" s="36">
        <f t="shared" si="52"/>
        <v>0</v>
      </c>
      <c r="I272" s="53"/>
    </row>
    <row r="273" spans="1:9" ht="19.5" customHeight="1">
      <c r="A273" s="4" t="s">
        <v>490</v>
      </c>
      <c r="B273" s="17" t="s">
        <v>34</v>
      </c>
      <c r="C273" s="20" t="s">
        <v>553</v>
      </c>
      <c r="D273" s="4" t="s">
        <v>12</v>
      </c>
      <c r="E273" s="4"/>
      <c r="F273" s="36">
        <f t="shared" si="52"/>
        <v>158.5</v>
      </c>
      <c r="G273" s="36">
        <f t="shared" si="52"/>
        <v>0</v>
      </c>
      <c r="H273" s="36">
        <f t="shared" si="52"/>
        <v>0</v>
      </c>
      <c r="I273" s="53"/>
    </row>
    <row r="274" spans="1:9" ht="18.75" customHeight="1">
      <c r="A274" s="4" t="s">
        <v>491</v>
      </c>
      <c r="B274" s="17" t="s">
        <v>13</v>
      </c>
      <c r="C274" s="20" t="s">
        <v>553</v>
      </c>
      <c r="D274" s="4" t="s">
        <v>12</v>
      </c>
      <c r="E274" s="4" t="s">
        <v>29</v>
      </c>
      <c r="F274" s="36">
        <f>F275+F276</f>
        <v>158.5</v>
      </c>
      <c r="G274" s="36">
        <f>G275+G276</f>
        <v>0</v>
      </c>
      <c r="H274" s="36">
        <f>H275+H276</f>
        <v>0</v>
      </c>
      <c r="I274" s="53"/>
    </row>
    <row r="275" spans="1:9" ht="28.5" customHeight="1">
      <c r="A275" s="3" t="s">
        <v>492</v>
      </c>
      <c r="B275" s="17" t="s">
        <v>85</v>
      </c>
      <c r="C275" s="20" t="s">
        <v>553</v>
      </c>
      <c r="D275" s="4" t="s">
        <v>12</v>
      </c>
      <c r="E275" s="4" t="s">
        <v>73</v>
      </c>
      <c r="F275" s="36">
        <f>32.8-14.6</f>
        <v>18.199999999999996</v>
      </c>
      <c r="G275" s="36">
        <v>0</v>
      </c>
      <c r="H275" s="36">
        <v>0</v>
      </c>
      <c r="I275" s="53"/>
    </row>
    <row r="276" spans="1:9" ht="37.5" customHeight="1">
      <c r="A276" s="3" t="s">
        <v>493</v>
      </c>
      <c r="B276" s="17" t="s">
        <v>83</v>
      </c>
      <c r="C276" s="20" t="s">
        <v>553</v>
      </c>
      <c r="D276" s="4" t="s">
        <v>12</v>
      </c>
      <c r="E276" s="4" t="s">
        <v>10</v>
      </c>
      <c r="F276" s="36">
        <f>125.7+14.6</f>
        <v>140.3</v>
      </c>
      <c r="G276" s="36">
        <v>0</v>
      </c>
      <c r="H276" s="36">
        <v>0</v>
      </c>
      <c r="I276" s="53"/>
    </row>
    <row r="277" spans="1:11" ht="42.75" customHeight="1">
      <c r="A277" s="4" t="s">
        <v>504</v>
      </c>
      <c r="B277" s="9" t="s">
        <v>430</v>
      </c>
      <c r="C277" s="20" t="s">
        <v>246</v>
      </c>
      <c r="D277" s="4"/>
      <c r="E277" s="4"/>
      <c r="F277" s="36">
        <f>F278+F282</f>
        <v>468.7</v>
      </c>
      <c r="G277" s="36">
        <f>G278+G282</f>
        <v>489.59999999999997</v>
      </c>
      <c r="H277" s="36">
        <f>H278+H282</f>
        <v>507.5</v>
      </c>
      <c r="I277" s="51"/>
      <c r="J277" s="23"/>
      <c r="K277" s="23"/>
    </row>
    <row r="278" spans="1:9" ht="38.25">
      <c r="A278" s="4" t="s">
        <v>505</v>
      </c>
      <c r="B278" s="17" t="s">
        <v>86</v>
      </c>
      <c r="C278" s="20" t="s">
        <v>246</v>
      </c>
      <c r="D278" s="4" t="s">
        <v>30</v>
      </c>
      <c r="E278" s="4"/>
      <c r="F278" s="36">
        <f>F279</f>
        <v>431.2</v>
      </c>
      <c r="G278" s="36">
        <f aca="true" t="shared" si="53" ref="G278:H280">G279</f>
        <v>431.2</v>
      </c>
      <c r="H278" s="36">
        <f t="shared" si="53"/>
        <v>431.2</v>
      </c>
      <c r="I278" s="51"/>
    </row>
    <row r="279" spans="1:9" ht="15" customHeight="1">
      <c r="A279" s="3" t="s">
        <v>506</v>
      </c>
      <c r="B279" s="17" t="s">
        <v>34</v>
      </c>
      <c r="C279" s="20" t="s">
        <v>246</v>
      </c>
      <c r="D279" s="4" t="s">
        <v>12</v>
      </c>
      <c r="E279" s="4"/>
      <c r="F279" s="36">
        <f>F280</f>
        <v>431.2</v>
      </c>
      <c r="G279" s="36">
        <f t="shared" si="53"/>
        <v>431.2</v>
      </c>
      <c r="H279" s="36">
        <f t="shared" si="53"/>
        <v>431.2</v>
      </c>
      <c r="I279" s="51"/>
    </row>
    <row r="280" spans="1:9" ht="15" customHeight="1">
      <c r="A280" s="3" t="s">
        <v>507</v>
      </c>
      <c r="B280" s="17" t="s">
        <v>71</v>
      </c>
      <c r="C280" s="20" t="s">
        <v>246</v>
      </c>
      <c r="D280" s="4" t="s">
        <v>12</v>
      </c>
      <c r="E280" s="4" t="s">
        <v>69</v>
      </c>
      <c r="F280" s="36">
        <f>F281</f>
        <v>431.2</v>
      </c>
      <c r="G280" s="36">
        <f t="shared" si="53"/>
        <v>431.2</v>
      </c>
      <c r="H280" s="36">
        <f t="shared" si="53"/>
        <v>431.2</v>
      </c>
      <c r="I280" s="51"/>
    </row>
    <row r="281" spans="1:9" ht="15" customHeight="1">
      <c r="A281" s="4" t="s">
        <v>508</v>
      </c>
      <c r="B281" s="17" t="s">
        <v>72</v>
      </c>
      <c r="C281" s="20" t="s">
        <v>246</v>
      </c>
      <c r="D281" s="4" t="s">
        <v>12</v>
      </c>
      <c r="E281" s="4" t="s">
        <v>70</v>
      </c>
      <c r="F281" s="36">
        <v>431.2</v>
      </c>
      <c r="G281" s="36">
        <v>431.2</v>
      </c>
      <c r="H281" s="36">
        <v>431.2</v>
      </c>
      <c r="I281" s="51"/>
    </row>
    <row r="282" spans="1:9" ht="15" customHeight="1">
      <c r="A282" s="4" t="s">
        <v>509</v>
      </c>
      <c r="B282" s="17" t="s">
        <v>250</v>
      </c>
      <c r="C282" s="20" t="s">
        <v>246</v>
      </c>
      <c r="D282" s="4" t="s">
        <v>19</v>
      </c>
      <c r="E282" s="4"/>
      <c r="F282" s="36">
        <f aca="true" t="shared" si="54" ref="F282:H284">F283</f>
        <v>37.5</v>
      </c>
      <c r="G282" s="36">
        <f t="shared" si="54"/>
        <v>58.4</v>
      </c>
      <c r="H282" s="36">
        <f t="shared" si="54"/>
        <v>76.3</v>
      </c>
      <c r="I282" s="51"/>
    </row>
    <row r="283" spans="1:9" ht="25.5">
      <c r="A283" s="3" t="s">
        <v>510</v>
      </c>
      <c r="B283" s="17" t="s">
        <v>14</v>
      </c>
      <c r="C283" s="20" t="s">
        <v>246</v>
      </c>
      <c r="D283" s="4" t="s">
        <v>32</v>
      </c>
      <c r="E283" s="4"/>
      <c r="F283" s="36">
        <f t="shared" si="54"/>
        <v>37.5</v>
      </c>
      <c r="G283" s="36">
        <f t="shared" si="54"/>
        <v>58.4</v>
      </c>
      <c r="H283" s="36">
        <f t="shared" si="54"/>
        <v>76.3</v>
      </c>
      <c r="I283" s="51"/>
    </row>
    <row r="284" spans="1:9" ht="15" customHeight="1">
      <c r="A284" s="3" t="s">
        <v>511</v>
      </c>
      <c r="B284" s="17" t="s">
        <v>71</v>
      </c>
      <c r="C284" s="20" t="s">
        <v>246</v>
      </c>
      <c r="D284" s="4" t="s">
        <v>32</v>
      </c>
      <c r="E284" s="4" t="s">
        <v>69</v>
      </c>
      <c r="F284" s="36">
        <f t="shared" si="54"/>
        <v>37.5</v>
      </c>
      <c r="G284" s="36">
        <f t="shared" si="54"/>
        <v>58.4</v>
      </c>
      <c r="H284" s="36">
        <f t="shared" si="54"/>
        <v>76.3</v>
      </c>
      <c r="I284" s="51"/>
    </row>
    <row r="285" spans="1:9" ht="15" customHeight="1">
      <c r="A285" s="4" t="s">
        <v>512</v>
      </c>
      <c r="B285" s="17" t="s">
        <v>72</v>
      </c>
      <c r="C285" s="20" t="s">
        <v>246</v>
      </c>
      <c r="D285" s="4" t="s">
        <v>32</v>
      </c>
      <c r="E285" s="4" t="s">
        <v>70</v>
      </c>
      <c r="F285" s="36">
        <v>37.5</v>
      </c>
      <c r="G285" s="36">
        <v>58.4</v>
      </c>
      <c r="H285" s="36">
        <v>76.3</v>
      </c>
      <c r="I285" s="51"/>
    </row>
    <row r="286" spans="1:9" ht="41.25" customHeight="1">
      <c r="A286" s="4" t="s">
        <v>513</v>
      </c>
      <c r="B286" s="9" t="s">
        <v>312</v>
      </c>
      <c r="C286" s="20" t="s">
        <v>247</v>
      </c>
      <c r="D286" s="4"/>
      <c r="E286" s="4"/>
      <c r="F286" s="36">
        <f>F287</f>
        <v>22.4</v>
      </c>
      <c r="G286" s="36">
        <f aca="true" t="shared" si="55" ref="G286:H289">G287</f>
        <v>21.9</v>
      </c>
      <c r="H286" s="36">
        <f t="shared" si="55"/>
        <v>21.9</v>
      </c>
      <c r="I286" s="51"/>
    </row>
    <row r="287" spans="1:9" ht="15" customHeight="1">
      <c r="A287" s="3" t="s">
        <v>514</v>
      </c>
      <c r="B287" s="7" t="s">
        <v>250</v>
      </c>
      <c r="C287" s="20" t="s">
        <v>247</v>
      </c>
      <c r="D287" s="4" t="s">
        <v>19</v>
      </c>
      <c r="E287" s="4"/>
      <c r="F287" s="36">
        <f>F288</f>
        <v>22.4</v>
      </c>
      <c r="G287" s="36">
        <f t="shared" si="55"/>
        <v>21.9</v>
      </c>
      <c r="H287" s="36">
        <f t="shared" si="55"/>
        <v>21.9</v>
      </c>
      <c r="I287" s="51"/>
    </row>
    <row r="288" spans="1:9" ht="26.25" customHeight="1">
      <c r="A288" s="3" t="s">
        <v>515</v>
      </c>
      <c r="B288" s="7" t="s">
        <v>14</v>
      </c>
      <c r="C288" s="20" t="s">
        <v>247</v>
      </c>
      <c r="D288" s="4" t="s">
        <v>32</v>
      </c>
      <c r="E288" s="4"/>
      <c r="F288" s="36">
        <f>F289</f>
        <v>22.4</v>
      </c>
      <c r="G288" s="36">
        <f t="shared" si="55"/>
        <v>21.9</v>
      </c>
      <c r="H288" s="36">
        <f t="shared" si="55"/>
        <v>21.9</v>
      </c>
      <c r="I288" s="51"/>
    </row>
    <row r="289" spans="1:9" ht="25.5">
      <c r="A289" s="4" t="s">
        <v>516</v>
      </c>
      <c r="B289" s="17" t="s">
        <v>221</v>
      </c>
      <c r="C289" s="20" t="s">
        <v>247</v>
      </c>
      <c r="D289" s="4" t="s">
        <v>32</v>
      </c>
      <c r="E289" s="4" t="s">
        <v>29</v>
      </c>
      <c r="F289" s="36">
        <f>F290</f>
        <v>22.4</v>
      </c>
      <c r="G289" s="36">
        <f t="shared" si="55"/>
        <v>21.9</v>
      </c>
      <c r="H289" s="36">
        <f t="shared" si="55"/>
        <v>21.9</v>
      </c>
      <c r="I289" s="51"/>
    </row>
    <row r="290" spans="1:9" ht="12.75">
      <c r="A290" s="4" t="s">
        <v>517</v>
      </c>
      <c r="B290" s="17" t="s">
        <v>18</v>
      </c>
      <c r="C290" s="20" t="s">
        <v>247</v>
      </c>
      <c r="D290" s="4" t="s">
        <v>32</v>
      </c>
      <c r="E290" s="4" t="s">
        <v>11</v>
      </c>
      <c r="F290" s="36">
        <f>21.9+0.5</f>
        <v>22.4</v>
      </c>
      <c r="G290" s="36">
        <v>21.9</v>
      </c>
      <c r="H290" s="36">
        <v>21.9</v>
      </c>
      <c r="I290" s="53"/>
    </row>
    <row r="291" spans="1:9" ht="51">
      <c r="A291" s="3" t="s">
        <v>518</v>
      </c>
      <c r="B291" s="17" t="s">
        <v>440</v>
      </c>
      <c r="C291" s="20" t="s">
        <v>439</v>
      </c>
      <c r="D291" s="4"/>
      <c r="E291" s="4"/>
      <c r="F291" s="36">
        <f aca="true" t="shared" si="56" ref="F291:H293">F292</f>
        <v>45.3</v>
      </c>
      <c r="G291" s="36">
        <f t="shared" si="56"/>
        <v>0</v>
      </c>
      <c r="H291" s="36">
        <f t="shared" si="56"/>
        <v>0</v>
      </c>
      <c r="I291" s="53"/>
    </row>
    <row r="292" spans="1:9" ht="12.75">
      <c r="A292" s="3" t="s">
        <v>519</v>
      </c>
      <c r="B292" s="17" t="s">
        <v>250</v>
      </c>
      <c r="C292" s="20" t="s">
        <v>439</v>
      </c>
      <c r="D292" s="4" t="s">
        <v>19</v>
      </c>
      <c r="E292" s="4"/>
      <c r="F292" s="36">
        <f t="shared" si="56"/>
        <v>45.3</v>
      </c>
      <c r="G292" s="36">
        <f t="shared" si="56"/>
        <v>0</v>
      </c>
      <c r="H292" s="36">
        <f t="shared" si="56"/>
        <v>0</v>
      </c>
      <c r="I292" s="53"/>
    </row>
    <row r="293" spans="1:9" ht="25.5">
      <c r="A293" s="4" t="s">
        <v>520</v>
      </c>
      <c r="B293" s="17" t="s">
        <v>14</v>
      </c>
      <c r="C293" s="20" t="s">
        <v>439</v>
      </c>
      <c r="D293" s="4" t="s">
        <v>32</v>
      </c>
      <c r="E293" s="4"/>
      <c r="F293" s="36">
        <f t="shared" si="56"/>
        <v>45.3</v>
      </c>
      <c r="G293" s="36">
        <f t="shared" si="56"/>
        <v>0</v>
      </c>
      <c r="H293" s="36">
        <f t="shared" si="56"/>
        <v>0</v>
      </c>
      <c r="I293" s="53"/>
    </row>
    <row r="294" spans="1:9" ht="12.75">
      <c r="A294" s="4" t="s">
        <v>521</v>
      </c>
      <c r="B294" s="17" t="s">
        <v>444</v>
      </c>
      <c r="C294" s="20" t="s">
        <v>439</v>
      </c>
      <c r="D294" s="4" t="s">
        <v>32</v>
      </c>
      <c r="E294" s="4" t="s">
        <v>441</v>
      </c>
      <c r="F294" s="36">
        <f>F295</f>
        <v>45.3</v>
      </c>
      <c r="G294" s="36">
        <f>G295</f>
        <v>0</v>
      </c>
      <c r="H294" s="36">
        <f>H295</f>
        <v>0</v>
      </c>
      <c r="I294" s="53"/>
    </row>
    <row r="295" spans="1:9" ht="15.75" customHeight="1">
      <c r="A295" s="3" t="s">
        <v>522</v>
      </c>
      <c r="B295" s="17" t="s">
        <v>443</v>
      </c>
      <c r="C295" s="20" t="s">
        <v>439</v>
      </c>
      <c r="D295" s="4" t="s">
        <v>32</v>
      </c>
      <c r="E295" s="4" t="s">
        <v>442</v>
      </c>
      <c r="F295" s="36">
        <v>45.3</v>
      </c>
      <c r="G295" s="36">
        <v>0</v>
      </c>
      <c r="H295" s="36">
        <v>0</v>
      </c>
      <c r="I295" s="53"/>
    </row>
    <row r="296" spans="1:9" ht="15" customHeight="1">
      <c r="A296" s="3" t="s">
        <v>523</v>
      </c>
      <c r="B296" s="28" t="s">
        <v>95</v>
      </c>
      <c r="C296" s="21" t="s">
        <v>248</v>
      </c>
      <c r="D296" s="8"/>
      <c r="E296" s="8"/>
      <c r="F296" s="35">
        <f>F297</f>
        <v>8076.6</v>
      </c>
      <c r="G296" s="35">
        <f>G297</f>
        <v>8076.6</v>
      </c>
      <c r="H296" s="35">
        <f>H297</f>
        <v>8076.6</v>
      </c>
      <c r="I296" s="51"/>
    </row>
    <row r="297" spans="1:9" ht="30" customHeight="1">
      <c r="A297" s="4" t="s">
        <v>524</v>
      </c>
      <c r="B297" s="28" t="s">
        <v>311</v>
      </c>
      <c r="C297" s="21" t="s">
        <v>249</v>
      </c>
      <c r="D297" s="8"/>
      <c r="E297" s="8"/>
      <c r="F297" s="35">
        <f>F298+F303+F313+F318+F308+F323</f>
        <v>8076.6</v>
      </c>
      <c r="G297" s="35">
        <f>G298+G303+G313+G318+G308+G323</f>
        <v>8076.6</v>
      </c>
      <c r="H297" s="35">
        <f>H298+H303+H313+H318+H308+H323</f>
        <v>8076.6</v>
      </c>
      <c r="I297" s="51"/>
    </row>
    <row r="298" spans="1:9" s="6" customFormat="1" ht="39" customHeight="1">
      <c r="A298" s="4" t="s">
        <v>525</v>
      </c>
      <c r="B298" s="27" t="s">
        <v>293</v>
      </c>
      <c r="C298" s="20" t="s">
        <v>365</v>
      </c>
      <c r="D298" s="4"/>
      <c r="E298" s="4"/>
      <c r="F298" s="36">
        <f>F299</f>
        <v>2558.6</v>
      </c>
      <c r="G298" s="36">
        <f aca="true" t="shared" si="57" ref="G298:H301">G299</f>
        <v>2558.6</v>
      </c>
      <c r="H298" s="36">
        <f t="shared" si="57"/>
        <v>2558.6</v>
      </c>
      <c r="I298" s="51"/>
    </row>
    <row r="299" spans="1:9" s="6" customFormat="1" ht="15" customHeight="1">
      <c r="A299" s="3" t="s">
        <v>526</v>
      </c>
      <c r="B299" s="27" t="s">
        <v>97</v>
      </c>
      <c r="C299" s="20" t="s">
        <v>365</v>
      </c>
      <c r="D299" s="4" t="s">
        <v>20</v>
      </c>
      <c r="E299" s="4"/>
      <c r="F299" s="36">
        <f>F300</f>
        <v>2558.6</v>
      </c>
      <c r="G299" s="36">
        <f t="shared" si="57"/>
        <v>2558.6</v>
      </c>
      <c r="H299" s="36">
        <f t="shared" si="57"/>
        <v>2558.6</v>
      </c>
      <c r="I299" s="51"/>
    </row>
    <row r="300" spans="1:9" s="6" customFormat="1" ht="15" customHeight="1">
      <c r="A300" s="3" t="s">
        <v>527</v>
      </c>
      <c r="B300" s="27" t="s">
        <v>98</v>
      </c>
      <c r="C300" s="20" t="s">
        <v>365</v>
      </c>
      <c r="D300" s="4" t="s">
        <v>96</v>
      </c>
      <c r="E300" s="4"/>
      <c r="F300" s="36">
        <f>F301</f>
        <v>2558.6</v>
      </c>
      <c r="G300" s="36">
        <f t="shared" si="57"/>
        <v>2558.6</v>
      </c>
      <c r="H300" s="36">
        <f t="shared" si="57"/>
        <v>2558.6</v>
      </c>
      <c r="I300" s="51"/>
    </row>
    <row r="301" spans="1:9" s="6" customFormat="1" ht="15" customHeight="1">
      <c r="A301" s="4" t="s">
        <v>528</v>
      </c>
      <c r="B301" s="27" t="s">
        <v>224</v>
      </c>
      <c r="C301" s="20" t="s">
        <v>365</v>
      </c>
      <c r="D301" s="4" t="s">
        <v>96</v>
      </c>
      <c r="E301" s="4" t="s">
        <v>29</v>
      </c>
      <c r="F301" s="36">
        <f>F302</f>
        <v>2558.6</v>
      </c>
      <c r="G301" s="36">
        <f t="shared" si="57"/>
        <v>2558.6</v>
      </c>
      <c r="H301" s="36">
        <f t="shared" si="57"/>
        <v>2558.6</v>
      </c>
      <c r="I301" s="51"/>
    </row>
    <row r="302" spans="1:9" s="6" customFormat="1" ht="15" customHeight="1">
      <c r="A302" s="4" t="s">
        <v>536</v>
      </c>
      <c r="B302" s="17" t="s">
        <v>18</v>
      </c>
      <c r="C302" s="20" t="s">
        <v>365</v>
      </c>
      <c r="D302" s="4" t="s">
        <v>96</v>
      </c>
      <c r="E302" s="4" t="s">
        <v>11</v>
      </c>
      <c r="F302" s="37">
        <v>2558.6</v>
      </c>
      <c r="G302" s="37">
        <v>2558.6</v>
      </c>
      <c r="H302" s="37">
        <v>2558.6</v>
      </c>
      <c r="I302" s="51"/>
    </row>
    <row r="303" spans="1:9" s="6" customFormat="1" ht="31.5" customHeight="1">
      <c r="A303" s="3" t="s">
        <v>537</v>
      </c>
      <c r="B303" s="27" t="s">
        <v>294</v>
      </c>
      <c r="C303" s="20" t="s">
        <v>366</v>
      </c>
      <c r="D303" s="4"/>
      <c r="E303" s="4"/>
      <c r="F303" s="36">
        <f>F304</f>
        <v>150.9</v>
      </c>
      <c r="G303" s="36">
        <f aca="true" t="shared" si="58" ref="G303:H306">G304</f>
        <v>150.9</v>
      </c>
      <c r="H303" s="36">
        <f t="shared" si="58"/>
        <v>150.9</v>
      </c>
      <c r="I303" s="51"/>
    </row>
    <row r="304" spans="1:9" s="6" customFormat="1" ht="15" customHeight="1">
      <c r="A304" s="3" t="s">
        <v>538</v>
      </c>
      <c r="B304" s="27" t="s">
        <v>97</v>
      </c>
      <c r="C304" s="20" t="s">
        <v>366</v>
      </c>
      <c r="D304" s="4" t="s">
        <v>20</v>
      </c>
      <c r="E304" s="4"/>
      <c r="F304" s="36">
        <f>F305</f>
        <v>150.9</v>
      </c>
      <c r="G304" s="36">
        <f t="shared" si="58"/>
        <v>150.9</v>
      </c>
      <c r="H304" s="36">
        <f t="shared" si="58"/>
        <v>150.9</v>
      </c>
      <c r="I304" s="51"/>
    </row>
    <row r="305" spans="1:9" s="6" customFormat="1" ht="15" customHeight="1">
      <c r="A305" s="4" t="s">
        <v>539</v>
      </c>
      <c r="B305" s="27" t="s">
        <v>98</v>
      </c>
      <c r="C305" s="20" t="s">
        <v>366</v>
      </c>
      <c r="D305" s="4" t="s">
        <v>96</v>
      </c>
      <c r="E305" s="4"/>
      <c r="F305" s="36">
        <f>F306</f>
        <v>150.9</v>
      </c>
      <c r="G305" s="36">
        <f t="shared" si="58"/>
        <v>150.9</v>
      </c>
      <c r="H305" s="36">
        <f t="shared" si="58"/>
        <v>150.9</v>
      </c>
      <c r="I305" s="51"/>
    </row>
    <row r="306" spans="1:9" s="6" customFormat="1" ht="15" customHeight="1">
      <c r="A306" s="4" t="s">
        <v>540</v>
      </c>
      <c r="B306" s="17" t="s">
        <v>13</v>
      </c>
      <c r="C306" s="20" t="s">
        <v>366</v>
      </c>
      <c r="D306" s="4" t="s">
        <v>96</v>
      </c>
      <c r="E306" s="4" t="s">
        <v>29</v>
      </c>
      <c r="F306" s="36">
        <f>F307</f>
        <v>150.9</v>
      </c>
      <c r="G306" s="36">
        <f t="shared" si="58"/>
        <v>150.9</v>
      </c>
      <c r="H306" s="36">
        <f t="shared" si="58"/>
        <v>150.9</v>
      </c>
      <c r="I306" s="51"/>
    </row>
    <row r="307" spans="1:9" s="6" customFormat="1" ht="33.75" customHeight="1">
      <c r="A307" s="3" t="s">
        <v>418</v>
      </c>
      <c r="B307" s="17" t="s">
        <v>83</v>
      </c>
      <c r="C307" s="20" t="s">
        <v>366</v>
      </c>
      <c r="D307" s="4" t="s">
        <v>96</v>
      </c>
      <c r="E307" s="4" t="s">
        <v>10</v>
      </c>
      <c r="F307" s="62">
        <v>150.9</v>
      </c>
      <c r="G307" s="62">
        <v>150.9</v>
      </c>
      <c r="H307" s="62">
        <v>150.9</v>
      </c>
      <c r="I307" s="51"/>
    </row>
    <row r="308" spans="1:9" s="6" customFormat="1" ht="30.75" customHeight="1">
      <c r="A308" s="3" t="s">
        <v>541</v>
      </c>
      <c r="B308" s="29" t="s">
        <v>295</v>
      </c>
      <c r="C308" s="4" t="s">
        <v>367</v>
      </c>
      <c r="D308" s="4"/>
      <c r="E308" s="4"/>
      <c r="F308" s="36">
        <f>F309</f>
        <v>140.8</v>
      </c>
      <c r="G308" s="36">
        <f aca="true" t="shared" si="59" ref="G308:H311">G309</f>
        <v>140.8</v>
      </c>
      <c r="H308" s="36">
        <f t="shared" si="59"/>
        <v>140.8</v>
      </c>
      <c r="I308" s="51"/>
    </row>
    <row r="309" spans="1:9" s="6" customFormat="1" ht="15" customHeight="1">
      <c r="A309" s="4" t="s">
        <v>542</v>
      </c>
      <c r="B309" s="29" t="s">
        <v>97</v>
      </c>
      <c r="C309" s="4" t="s">
        <v>367</v>
      </c>
      <c r="D309" s="4" t="s">
        <v>20</v>
      </c>
      <c r="E309" s="4"/>
      <c r="F309" s="36">
        <f>F310</f>
        <v>140.8</v>
      </c>
      <c r="G309" s="36">
        <f t="shared" si="59"/>
        <v>140.8</v>
      </c>
      <c r="H309" s="36">
        <f t="shared" si="59"/>
        <v>140.8</v>
      </c>
      <c r="I309" s="51"/>
    </row>
    <row r="310" spans="1:9" s="6" customFormat="1" ht="15" customHeight="1">
      <c r="A310" s="4" t="s">
        <v>543</v>
      </c>
      <c r="B310" s="29" t="s">
        <v>98</v>
      </c>
      <c r="C310" s="4" t="s">
        <v>367</v>
      </c>
      <c r="D310" s="4" t="s">
        <v>96</v>
      </c>
      <c r="E310" s="4"/>
      <c r="F310" s="36">
        <f>F311</f>
        <v>140.8</v>
      </c>
      <c r="G310" s="36">
        <f t="shared" si="59"/>
        <v>140.8</v>
      </c>
      <c r="H310" s="36">
        <f t="shared" si="59"/>
        <v>140.8</v>
      </c>
      <c r="I310" s="51"/>
    </row>
    <row r="311" spans="1:9" s="6" customFormat="1" ht="15" customHeight="1">
      <c r="A311" s="3" t="s">
        <v>544</v>
      </c>
      <c r="B311" s="17" t="s">
        <v>13</v>
      </c>
      <c r="C311" s="4" t="s">
        <v>367</v>
      </c>
      <c r="D311" s="4" t="s">
        <v>96</v>
      </c>
      <c r="E311" s="4" t="s">
        <v>29</v>
      </c>
      <c r="F311" s="36">
        <f>F312</f>
        <v>140.8</v>
      </c>
      <c r="G311" s="36">
        <f t="shared" si="59"/>
        <v>140.8</v>
      </c>
      <c r="H311" s="36">
        <f t="shared" si="59"/>
        <v>140.8</v>
      </c>
      <c r="I311" s="51"/>
    </row>
    <row r="312" spans="1:9" s="6" customFormat="1" ht="32.25" customHeight="1">
      <c r="A312" s="3" t="s">
        <v>545</v>
      </c>
      <c r="B312" s="17" t="s">
        <v>83</v>
      </c>
      <c r="C312" s="4" t="s">
        <v>367</v>
      </c>
      <c r="D312" s="4" t="s">
        <v>96</v>
      </c>
      <c r="E312" s="4" t="s">
        <v>10</v>
      </c>
      <c r="F312" s="36">
        <v>140.8</v>
      </c>
      <c r="G312" s="36">
        <v>140.8</v>
      </c>
      <c r="H312" s="36">
        <v>140.8</v>
      </c>
      <c r="I312" s="51"/>
    </row>
    <row r="313" spans="1:9" s="6" customFormat="1" ht="40.5" customHeight="1">
      <c r="A313" s="4" t="s">
        <v>546</v>
      </c>
      <c r="B313" s="27" t="s">
        <v>296</v>
      </c>
      <c r="C313" s="20" t="s">
        <v>368</v>
      </c>
      <c r="D313" s="4"/>
      <c r="E313" s="4"/>
      <c r="F313" s="36">
        <f>F314</f>
        <v>110.6</v>
      </c>
      <c r="G313" s="36">
        <f aca="true" t="shared" si="60" ref="G313:H316">G314</f>
        <v>110.6</v>
      </c>
      <c r="H313" s="36">
        <f t="shared" si="60"/>
        <v>110.6</v>
      </c>
      <c r="I313" s="51"/>
    </row>
    <row r="314" spans="1:9" s="6" customFormat="1" ht="15" customHeight="1">
      <c r="A314" s="4" t="s">
        <v>547</v>
      </c>
      <c r="B314" s="27" t="s">
        <v>97</v>
      </c>
      <c r="C314" s="20" t="s">
        <v>368</v>
      </c>
      <c r="D314" s="4" t="s">
        <v>20</v>
      </c>
      <c r="E314" s="4"/>
      <c r="F314" s="36">
        <f>F315</f>
        <v>110.6</v>
      </c>
      <c r="G314" s="36">
        <f t="shared" si="60"/>
        <v>110.6</v>
      </c>
      <c r="H314" s="36">
        <f t="shared" si="60"/>
        <v>110.6</v>
      </c>
      <c r="I314" s="51"/>
    </row>
    <row r="315" spans="1:9" s="6" customFormat="1" ht="15" customHeight="1">
      <c r="A315" s="3" t="s">
        <v>548</v>
      </c>
      <c r="B315" s="27" t="s">
        <v>98</v>
      </c>
      <c r="C315" s="20" t="s">
        <v>368</v>
      </c>
      <c r="D315" s="4" t="s">
        <v>96</v>
      </c>
      <c r="E315" s="4"/>
      <c r="F315" s="36">
        <f>F316</f>
        <v>110.6</v>
      </c>
      <c r="G315" s="36">
        <f t="shared" si="60"/>
        <v>110.6</v>
      </c>
      <c r="H315" s="36">
        <f t="shared" si="60"/>
        <v>110.6</v>
      </c>
      <c r="I315" s="51"/>
    </row>
    <row r="316" spans="1:9" s="6" customFormat="1" ht="15" customHeight="1">
      <c r="A316" s="3" t="s">
        <v>549</v>
      </c>
      <c r="B316" s="17" t="s">
        <v>13</v>
      </c>
      <c r="C316" s="20" t="s">
        <v>368</v>
      </c>
      <c r="D316" s="4" t="s">
        <v>96</v>
      </c>
      <c r="E316" s="4" t="s">
        <v>29</v>
      </c>
      <c r="F316" s="36">
        <f>F317</f>
        <v>110.6</v>
      </c>
      <c r="G316" s="36">
        <f t="shared" si="60"/>
        <v>110.6</v>
      </c>
      <c r="H316" s="36">
        <f t="shared" si="60"/>
        <v>110.6</v>
      </c>
      <c r="I316" s="51"/>
    </row>
    <row r="317" spans="1:9" s="6" customFormat="1" ht="30.75" customHeight="1">
      <c r="A317" s="4" t="s">
        <v>420</v>
      </c>
      <c r="B317" s="17" t="s">
        <v>83</v>
      </c>
      <c r="C317" s="20" t="s">
        <v>368</v>
      </c>
      <c r="D317" s="4" t="s">
        <v>96</v>
      </c>
      <c r="E317" s="4" t="s">
        <v>10</v>
      </c>
      <c r="F317" s="37">
        <v>110.6</v>
      </c>
      <c r="G317" s="37">
        <v>110.6</v>
      </c>
      <c r="H317" s="37">
        <v>110.6</v>
      </c>
      <c r="I317" s="51"/>
    </row>
    <row r="318" spans="1:9" s="6" customFormat="1" ht="36.75" customHeight="1">
      <c r="A318" s="4" t="s">
        <v>550</v>
      </c>
      <c r="B318" s="17" t="s">
        <v>297</v>
      </c>
      <c r="C318" s="20" t="s">
        <v>369</v>
      </c>
      <c r="D318" s="4"/>
      <c r="E318" s="4"/>
      <c r="F318" s="37">
        <f aca="true" t="shared" si="61" ref="F318:H321">F319</f>
        <v>398.8</v>
      </c>
      <c r="G318" s="37">
        <f t="shared" si="61"/>
        <v>398.8</v>
      </c>
      <c r="H318" s="37">
        <f t="shared" si="61"/>
        <v>398.8</v>
      </c>
      <c r="I318" s="51"/>
    </row>
    <row r="319" spans="1:9" s="6" customFormat="1" ht="15" customHeight="1">
      <c r="A319" s="3" t="s">
        <v>551</v>
      </c>
      <c r="B319" s="27" t="s">
        <v>97</v>
      </c>
      <c r="C319" s="20" t="s">
        <v>369</v>
      </c>
      <c r="D319" s="4" t="s">
        <v>20</v>
      </c>
      <c r="E319" s="4"/>
      <c r="F319" s="37">
        <f t="shared" si="61"/>
        <v>398.8</v>
      </c>
      <c r="G319" s="37">
        <f t="shared" si="61"/>
        <v>398.8</v>
      </c>
      <c r="H319" s="37">
        <f t="shared" si="61"/>
        <v>398.8</v>
      </c>
      <c r="I319" s="51"/>
    </row>
    <row r="320" spans="1:9" s="6" customFormat="1" ht="15" customHeight="1">
      <c r="A320" s="3" t="s">
        <v>552</v>
      </c>
      <c r="B320" s="27" t="s">
        <v>98</v>
      </c>
      <c r="C320" s="20" t="s">
        <v>369</v>
      </c>
      <c r="D320" s="4" t="s">
        <v>96</v>
      </c>
      <c r="E320" s="4"/>
      <c r="F320" s="37">
        <f t="shared" si="61"/>
        <v>398.8</v>
      </c>
      <c r="G320" s="37">
        <f t="shared" si="61"/>
        <v>398.8</v>
      </c>
      <c r="H320" s="37">
        <f t="shared" si="61"/>
        <v>398.8</v>
      </c>
      <c r="I320" s="51"/>
    </row>
    <row r="321" spans="1:9" s="6" customFormat="1" ht="15" customHeight="1">
      <c r="A321" s="4" t="s">
        <v>555</v>
      </c>
      <c r="B321" s="27" t="s">
        <v>224</v>
      </c>
      <c r="C321" s="20" t="s">
        <v>369</v>
      </c>
      <c r="D321" s="4" t="s">
        <v>96</v>
      </c>
      <c r="E321" s="4" t="s">
        <v>29</v>
      </c>
      <c r="F321" s="37">
        <f t="shared" si="61"/>
        <v>398.8</v>
      </c>
      <c r="G321" s="37">
        <f t="shared" si="61"/>
        <v>398.8</v>
      </c>
      <c r="H321" s="37">
        <f t="shared" si="61"/>
        <v>398.8</v>
      </c>
      <c r="I321" s="51"/>
    </row>
    <row r="322" spans="1:9" s="6" customFormat="1" ht="29.25" customHeight="1">
      <c r="A322" s="4" t="s">
        <v>556</v>
      </c>
      <c r="B322" s="17" t="s">
        <v>231</v>
      </c>
      <c r="C322" s="20" t="s">
        <v>369</v>
      </c>
      <c r="D322" s="4" t="s">
        <v>96</v>
      </c>
      <c r="E322" s="4" t="s">
        <v>230</v>
      </c>
      <c r="F322" s="62">
        <v>398.8</v>
      </c>
      <c r="G322" s="62">
        <v>398.8</v>
      </c>
      <c r="H322" s="62">
        <v>398.8</v>
      </c>
      <c r="I322" s="51"/>
    </row>
    <row r="323" spans="1:9" s="6" customFormat="1" ht="28.5" customHeight="1">
      <c r="A323" s="3" t="s">
        <v>557</v>
      </c>
      <c r="B323" s="45" t="s">
        <v>298</v>
      </c>
      <c r="C323" s="20" t="s">
        <v>370</v>
      </c>
      <c r="D323" s="4"/>
      <c r="E323" s="4"/>
      <c r="F323" s="37">
        <f aca="true" t="shared" si="62" ref="F323:H326">F324</f>
        <v>4716.9</v>
      </c>
      <c r="G323" s="37">
        <f t="shared" si="62"/>
        <v>4716.9</v>
      </c>
      <c r="H323" s="37">
        <f t="shared" si="62"/>
        <v>4716.9</v>
      </c>
      <c r="I323" s="51"/>
    </row>
    <row r="324" spans="1:9" s="6" customFormat="1" ht="15" customHeight="1">
      <c r="A324" s="3" t="s">
        <v>558</v>
      </c>
      <c r="B324" s="17" t="s">
        <v>97</v>
      </c>
      <c r="C324" s="20" t="s">
        <v>370</v>
      </c>
      <c r="D324" s="4" t="s">
        <v>20</v>
      </c>
      <c r="E324" s="4"/>
      <c r="F324" s="37">
        <f t="shared" si="62"/>
        <v>4716.9</v>
      </c>
      <c r="G324" s="37">
        <f t="shared" si="62"/>
        <v>4716.9</v>
      </c>
      <c r="H324" s="37">
        <f t="shared" si="62"/>
        <v>4716.9</v>
      </c>
      <c r="I324" s="51"/>
    </row>
    <row r="325" spans="1:9" s="6" customFormat="1" ht="12.75" customHeight="1">
      <c r="A325" s="4" t="s">
        <v>559</v>
      </c>
      <c r="B325" s="17" t="s">
        <v>98</v>
      </c>
      <c r="C325" s="20" t="s">
        <v>370</v>
      </c>
      <c r="D325" s="4" t="s">
        <v>96</v>
      </c>
      <c r="E325" s="4"/>
      <c r="F325" s="62">
        <f t="shared" si="62"/>
        <v>4716.9</v>
      </c>
      <c r="G325" s="62">
        <f t="shared" si="62"/>
        <v>4716.9</v>
      </c>
      <c r="H325" s="62">
        <f t="shared" si="62"/>
        <v>4716.9</v>
      </c>
      <c r="I325" s="51"/>
    </row>
    <row r="326" spans="1:9" s="6" customFormat="1" ht="12.75" customHeight="1">
      <c r="A326" s="4" t="s">
        <v>560</v>
      </c>
      <c r="B326" s="17" t="s">
        <v>105</v>
      </c>
      <c r="C326" s="20" t="s">
        <v>370</v>
      </c>
      <c r="D326" s="4" t="s">
        <v>96</v>
      </c>
      <c r="E326" s="4" t="s">
        <v>84</v>
      </c>
      <c r="F326" s="62">
        <f t="shared" si="62"/>
        <v>4716.9</v>
      </c>
      <c r="G326" s="62">
        <f t="shared" si="62"/>
        <v>4716.9</v>
      </c>
      <c r="H326" s="62">
        <f t="shared" si="62"/>
        <v>4716.9</v>
      </c>
      <c r="I326" s="51"/>
    </row>
    <row r="327" spans="1:9" s="6" customFormat="1" ht="12.75" customHeight="1">
      <c r="A327" s="3" t="s">
        <v>561</v>
      </c>
      <c r="B327" s="17" t="s">
        <v>104</v>
      </c>
      <c r="C327" s="20" t="s">
        <v>370</v>
      </c>
      <c r="D327" s="4" t="s">
        <v>96</v>
      </c>
      <c r="E327" s="4" t="s">
        <v>103</v>
      </c>
      <c r="F327" s="62">
        <v>4716.9</v>
      </c>
      <c r="G327" s="62">
        <v>4716.9</v>
      </c>
      <c r="H327" s="62">
        <v>4716.9</v>
      </c>
      <c r="I327" s="51"/>
    </row>
    <row r="328" spans="1:9" s="6" customFormat="1" ht="12.75" customHeight="1">
      <c r="A328" s="3" t="s">
        <v>562</v>
      </c>
      <c r="B328" s="18" t="s">
        <v>92</v>
      </c>
      <c r="C328" s="19"/>
      <c r="D328" s="19"/>
      <c r="E328" s="19"/>
      <c r="F328" s="38">
        <v>0</v>
      </c>
      <c r="G328" s="38">
        <v>1257.2</v>
      </c>
      <c r="H328" s="38">
        <v>2559.4</v>
      </c>
      <c r="I328" s="54"/>
    </row>
    <row r="329" spans="1:11" s="6" customFormat="1" ht="12.75" customHeight="1">
      <c r="A329" s="4" t="s">
        <v>563</v>
      </c>
      <c r="B329" s="43" t="s">
        <v>17</v>
      </c>
      <c r="C329" s="44"/>
      <c r="D329" s="8"/>
      <c r="E329" s="8"/>
      <c r="F329" s="35">
        <f>F9+F144+F166+F203+F214+F296+F328</f>
        <v>60389.200000000004</v>
      </c>
      <c r="G329" s="35">
        <f>G9+G144+G166+G203+G214+G296+G328</f>
        <v>51920.49999999999</v>
      </c>
      <c r="H329" s="35">
        <f>H9+H144+H166+H203+H214+H296+H328</f>
        <v>52836.8</v>
      </c>
      <c r="I329" s="60">
        <f>SUM(I9:I328)</f>
        <v>123.39999999999995</v>
      </c>
      <c r="K329" s="58" t="s">
        <v>408</v>
      </c>
    </row>
    <row r="330" spans="1:9" s="6" customFormat="1" ht="15" customHeight="1">
      <c r="A330" s="13"/>
      <c r="B330" s="14"/>
      <c r="C330" s="13"/>
      <c r="D330" s="13"/>
      <c r="E330" s="13"/>
      <c r="F330" s="31"/>
      <c r="G330" s="31"/>
      <c r="H330" s="31"/>
      <c r="I330" s="39"/>
    </row>
    <row r="331" spans="1:9" s="6" customFormat="1" ht="15" customHeight="1">
      <c r="A331" s="13"/>
      <c r="B331" s="14"/>
      <c r="C331" s="13"/>
      <c r="D331" s="13"/>
      <c r="E331" s="13"/>
      <c r="F331" s="31"/>
      <c r="G331" s="31"/>
      <c r="H331" s="31"/>
      <c r="I331" s="39"/>
    </row>
    <row r="332" spans="1:9" s="6" customFormat="1" ht="15" customHeight="1">
      <c r="A332" s="13"/>
      <c r="B332" s="14"/>
      <c r="C332" s="13"/>
      <c r="D332" s="13"/>
      <c r="E332" s="13"/>
      <c r="F332" s="31"/>
      <c r="G332" s="31"/>
      <c r="H332" s="31"/>
      <c r="I332" s="39"/>
    </row>
    <row r="333" spans="1:11" s="6" customFormat="1" ht="15" customHeight="1">
      <c r="A333" s="13"/>
      <c r="B333" s="14"/>
      <c r="C333" s="13"/>
      <c r="D333" s="13"/>
      <c r="E333" s="13"/>
      <c r="F333" s="31"/>
      <c r="G333" s="31"/>
      <c r="H333" s="31"/>
      <c r="I333" s="39"/>
      <c r="J333" s="12"/>
      <c r="K333" s="12"/>
    </row>
    <row r="334" spans="1:11" s="6" customFormat="1" ht="15" customHeight="1">
      <c r="A334" s="13"/>
      <c r="B334" s="14"/>
      <c r="C334" s="13"/>
      <c r="D334" s="13"/>
      <c r="E334" s="13"/>
      <c r="F334" s="31"/>
      <c r="G334" s="31"/>
      <c r="H334" s="31"/>
      <c r="I334" s="39"/>
      <c r="J334" s="5"/>
      <c r="K334" s="5"/>
    </row>
    <row r="335" spans="1:11" s="6" customFormat="1" ht="15" customHeight="1">
      <c r="A335" s="13"/>
      <c r="B335" s="14"/>
      <c r="C335" s="13"/>
      <c r="D335" s="13"/>
      <c r="E335" s="13"/>
      <c r="F335" s="31"/>
      <c r="G335" s="31"/>
      <c r="H335" s="31"/>
      <c r="I335" s="39"/>
      <c r="J335" s="2"/>
      <c r="K335" s="2"/>
    </row>
    <row r="336" spans="1:11" s="6" customFormat="1" ht="15" customHeight="1">
      <c r="A336" s="13"/>
      <c r="B336" s="14"/>
      <c r="C336" s="13"/>
      <c r="D336" s="13"/>
      <c r="E336" s="13"/>
      <c r="F336" s="31"/>
      <c r="G336" s="31"/>
      <c r="H336" s="31"/>
      <c r="I336" s="39"/>
      <c r="J336" s="2"/>
      <c r="K336" s="2"/>
    </row>
    <row r="337" spans="1:11" s="6" customFormat="1" ht="15" customHeight="1">
      <c r="A337" s="13"/>
      <c r="B337" s="14"/>
      <c r="C337" s="13"/>
      <c r="D337" s="13"/>
      <c r="E337" s="13"/>
      <c r="F337" s="31"/>
      <c r="G337" s="31"/>
      <c r="H337" s="31"/>
      <c r="I337" s="39"/>
      <c r="J337" s="2"/>
      <c r="K337" s="2"/>
    </row>
    <row r="338" spans="1:11" s="12" customFormat="1" ht="15" customHeight="1">
      <c r="A338" s="13"/>
      <c r="B338" s="14"/>
      <c r="C338" s="13"/>
      <c r="D338" s="13"/>
      <c r="E338" s="13"/>
      <c r="F338" s="31"/>
      <c r="G338" s="31"/>
      <c r="H338" s="31"/>
      <c r="I338" s="39"/>
      <c r="J338" s="2"/>
      <c r="K338" s="2"/>
    </row>
    <row r="339" spans="1:11" s="5" customFormat="1" ht="15" customHeight="1">
      <c r="A339" s="13"/>
      <c r="B339" s="14"/>
      <c r="C339" s="13"/>
      <c r="D339" s="13"/>
      <c r="E339" s="13"/>
      <c r="F339" s="31"/>
      <c r="G339" s="31"/>
      <c r="H339" s="31"/>
      <c r="I339" s="39"/>
      <c r="J339" s="2"/>
      <c r="K339" s="2"/>
    </row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</sheetData>
  <sheetProtection/>
  <mergeCells count="3">
    <mergeCell ref="A4:H4"/>
    <mergeCell ref="E2:H2"/>
    <mergeCell ref="E1:H1"/>
  </mergeCells>
  <printOptions/>
  <pageMargins left="1.1811023622047245" right="0.3937007874015748" top="0.7874015748031497" bottom="0.7874015748031497" header="0.31496062992125984" footer="0.31496062992125984"/>
  <pageSetup fitToHeight="6" fitToWidth="1" horizontalDpi="600" verticalDpi="600" orientation="portrait" paperSize="9" scale="55" r:id="rId1"/>
  <rowBreaks count="1" manualBreakCount="1">
    <brk id="72" max="255" man="1"/>
  </rowBreaks>
  <colBreaks count="1" manualBreakCount="1">
    <brk id="10" max="65535" man="1"/>
  </colBreaks>
  <ignoredErrors>
    <ignoredError sqref="F297:G297 H29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buluiselsovet@mail.ru</cp:lastModifiedBy>
  <cp:lastPrinted>2023-12-22T06:18:28Z</cp:lastPrinted>
  <dcterms:created xsi:type="dcterms:W3CDTF">2007-10-11T12:08:51Z</dcterms:created>
  <dcterms:modified xsi:type="dcterms:W3CDTF">2023-12-22T06:18:30Z</dcterms:modified>
  <cp:category/>
  <cp:version/>
  <cp:contentType/>
  <cp:contentStatus/>
</cp:coreProperties>
</file>