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30" windowWidth="15480" windowHeight="10680" tabRatio="602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'Лист1'!$A$1:$I$286</definedName>
  </definedNames>
  <calcPr fullCalcOnLoad="1"/>
</workbook>
</file>

<file path=xl/sharedStrings.xml><?xml version="1.0" encoding="utf-8"?>
<sst xmlns="http://schemas.openxmlformats.org/spreadsheetml/2006/main" count="900" uniqueCount="253">
  <si>
    <t>Иные бюджетные ассигнования</t>
  </si>
  <si>
    <t>800</t>
  </si>
  <si>
    <t>Подпрограмма "Развитие и модернизация объектов коммунальной инфраструктуры на территории Большеулуйского сельсовета"</t>
  </si>
  <si>
    <t>0503</t>
  </si>
  <si>
    <t>Благоустройство</t>
  </si>
  <si>
    <t>Подпрограмма "Обеспечение содержания мест захоронения на территории Большеулуйского сельсовета"</t>
  </si>
  <si>
    <t>Подпрограмма "Прочие мероприятия по благоустройству территории Большеулуйского сельсовета"</t>
  </si>
  <si>
    <t>Подпрограмма "Обеспечение реализации муниципальной программы"</t>
  </si>
  <si>
    <t>1403</t>
  </si>
  <si>
    <t>Прочие межбюджетные трансферты общего характера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</si>
  <si>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</si>
  <si>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</si>
  <si>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</si>
  <si>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</si>
  <si>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</si>
  <si>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</si>
  <si>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</si>
  <si>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</si>
  <si>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</si>
  <si>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</si>
  <si>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/>
  </si>
  <si>
    <t>0100</t>
  </si>
  <si>
    <t>Коммунальное хозяйство</t>
  </si>
  <si>
    <t>0502</t>
  </si>
  <si>
    <t>1400</t>
  </si>
  <si>
    <t>0200</t>
  </si>
  <si>
    <t>Резервные фонды</t>
  </si>
  <si>
    <t>0300</t>
  </si>
  <si>
    <t>0111</t>
  </si>
  <si>
    <t>Отдельные мероприятия</t>
  </si>
  <si>
    <t>Другие вопросы в области жилищно-коммунального хозяйства</t>
  </si>
  <si>
    <t>Функционирование администрации Большеулуйского сельсовета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</si>
  <si>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</si>
  <si>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</si>
  <si>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Резервные фонды исполнительных органов местного самоуправления по Администрации Большеулуйского сельсовета в рамках непрограммных расходов отдельных органов исполнительной власти</t>
  </si>
  <si>
    <t>Условно утвержденные расходы</t>
  </si>
  <si>
    <t>Непрограммные расходы отдельных органов исполнительной власти</t>
  </si>
  <si>
    <t>Резервные средства</t>
  </si>
  <si>
    <t>870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</si>
  <si>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</si>
  <si>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Подпрограмма "Содержание улично-дорожной сети населенных пунктов Большеулуйского сельсовета"</t>
  </si>
  <si>
    <t>Жилищное хозяйство</t>
  </si>
  <si>
    <t>0501</t>
  </si>
  <si>
    <t>Подпрограмма "Развитие и модернизация объектов жилищного фонда на территории Большеулуйского сельсовета"</t>
  </si>
  <si>
    <t>Национальная безопасность и правоохранительная деятельность</t>
  </si>
  <si>
    <t>1100</t>
  </si>
  <si>
    <t>1102</t>
  </si>
  <si>
    <t>Физическая культура и спорт</t>
  </si>
  <si>
    <t>Массовый спорт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</si>
  <si>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</si>
  <si>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</si>
  <si>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</si>
  <si>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</si>
  <si>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Национальная оборона</t>
  </si>
  <si>
    <t>Жилищно-коммунальное хозяйство</t>
  </si>
  <si>
    <t>Национальная экономика</t>
  </si>
  <si>
    <t>Расходы на выплату персоналу казенных учреждений</t>
  </si>
  <si>
    <t>Другие вопросы в области национальной безопасности и правоохранительной деятельности</t>
  </si>
  <si>
    <t>0314</t>
  </si>
  <si>
    <t xml:space="preserve">  </t>
  </si>
  <si>
    <t>0500</t>
  </si>
  <si>
    <t>0505</t>
  </si>
  <si>
    <t>100</t>
  </si>
  <si>
    <t>110</t>
  </si>
  <si>
    <t>Мобилизационная и вневойсковая подготовка</t>
  </si>
  <si>
    <t>240</t>
  </si>
  <si>
    <t>Вид расходов</t>
  </si>
  <si>
    <t>0409</t>
  </si>
  <si>
    <t>Раздел, подраздел</t>
  </si>
  <si>
    <t>Межбюджетные трансферты</t>
  </si>
  <si>
    <t>0203</t>
  </si>
  <si>
    <t>0113</t>
  </si>
  <si>
    <t>0400</t>
  </si>
  <si>
    <t>120</t>
  </si>
  <si>
    <t>Иные закупки товаров, работ и услуг для обеспечения государственных (муниципальных) нужд</t>
  </si>
  <si>
    <t>Всего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</si>
  <si>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</si>
  <si>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</si>
  <si>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</si>
  <si>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</si>
  <si>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200</t>
  </si>
  <si>
    <t>540</t>
  </si>
  <si>
    <t>500</t>
  </si>
  <si>
    <t>Код ведомства</t>
  </si>
  <si>
    <t>Администрация Большеулуйского сельсовета</t>
  </si>
  <si>
    <t xml:space="preserve"> Субсидии краевому бюджету из бюджета поселения ("отрицательный трансферт") в рамках непрограммных расходов отдельных органов исполнительной власти</t>
  </si>
  <si>
    <t>Общегосударственные вопросы</t>
  </si>
  <si>
    <t>Подпрограмма "Обслуживание и текущий ремонт уличного освещения на территории Большеулуйского сельсовета"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</si>
  <si>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</si>
  <si>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</si>
  <si>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</si>
  <si>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</si>
  <si>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</si>
  <si>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</si>
  <si>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</si>
  <si>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0200000000</t>
  </si>
  <si>
    <t>0290000000</t>
  </si>
  <si>
    <t>0100000000</t>
  </si>
  <si>
    <t>0120000000</t>
  </si>
  <si>
    <t>0110000000</t>
  </si>
  <si>
    <t>0130000000</t>
  </si>
  <si>
    <t>0140000000</t>
  </si>
  <si>
    <t>0150000000</t>
  </si>
  <si>
    <t>Закупка товаров, работ и услуг для обеспечения государственных (муниципальных) нужд</t>
  </si>
  <si>
    <t>9610000910</t>
  </si>
  <si>
    <t xml:space="preserve">Инвентаризация объектов жилищно-коммунального хозяйства Большеулуйского сельсовета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</si>
  <si>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Мероприятия по реализации мероприятий подпрограммы «Модернизация, реконструкция и капитальный ремонт объектов коммунальный инфраструктуры муниципальных образований Красноярского края» 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</si>
  <si>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>0190000000</t>
  </si>
  <si>
    <t>9710000000</t>
  </si>
  <si>
    <t>9700000000</t>
  </si>
  <si>
    <t>Иные межбюджетные трансферты</t>
  </si>
  <si>
    <t xml:space="preserve">Муниципальная программа "Благоустройство территории Большеулуйского сельсовета" </t>
  </si>
  <si>
    <t xml:space="preserve">Муниципальная программа "Модернизация жилищно-коммунального хозяйства на территории Большеулуйского сельсовета" </t>
  </si>
  <si>
    <t xml:space="preserve">Сохранение жилищного фонда пригодным для эксплуатации путем проведения ремонтов в жилых домах Большеулуйского сельсовета в рамках подпрограммы "Развитие и модернизация объектов жилищного фонда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</si>
  <si>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населения бесперебойным теплоснабжением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</si>
  <si>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населения питьевой водой, соответствующей требованиям безопасности и безвредности, установленным санитарно-эпидемиологическим правилам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</si>
  <si>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возмещения недополученных доходов организаций в связи с оказанием населению услуг бани по социально-ориентированным ценам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</si>
  <si>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Содержание уличного освещения в рамках подпрограммы "Обслуживание и текущий ремонт уличного освещения на территории Большеулуйского сельсовета" муниципальной программы "Благоустройство территории Большеулуйского сельсовета" </t>
  </si>
  <si>
    <t xml:space="preserve">Проведение мероприятий по обеспечению санитарного благополучия в местах несанкционированных свалок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</si>
  <si>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 xml:space="preserve">Благоустройство территории, отведенной для проведения культурно-массовых мероприятий для населения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</si>
  <si>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 xml:space="preserve">Развитие и поддержка инициатив жителей населенных пунктов по благоустройству территорий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</si>
  <si>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 xml:space="preserve">Повышение эффективности исполнения муниципальных функций в сфере благоустройства территории населенных пунктов 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</si>
  <si>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 xml:space="preserve">Муниципальная программа "О мерах противодействию терроризму и экстремизму и чрезвычайных ситуаций на территории Большеулуйского сельсовета" </t>
  </si>
  <si>
    <t>0412</t>
  </si>
  <si>
    <t xml:space="preserve">Другие вопросы в области национальной экономики
</t>
  </si>
  <si>
    <t>Проведение работ по изготовлению землеустроительной документации по межеванию планов земельных участков Большеулуйского сельсовета в рамках подпрограммы «Прочие мероприятия по благоустройству территории Большеулуйского сельсовета», муниципальной программы "Благоустройство территории Большеулуйского сельсовета"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</si>
  <si>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</si>
  <si>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</si>
  <si>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</si>
  <si>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 в рамках непрограммных расходов по переданным полномочиям органов исполнительной власти</t>
  </si>
  <si>
    <t xml:space="preserve"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 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</si>
  <si>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</si>
  <si>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Большеулуйский сельский Совет депутатов</t>
  </si>
  <si>
    <t>806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</si>
  <si>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</si>
  <si>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</si>
  <si>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представительных органов власти</t>
  </si>
  <si>
    <t xml:space="preserve">Функционирование Большеулуйского сельского Совета депутатов 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</si>
  <si>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</si>
  <si>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</si>
  <si>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</si>
  <si>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</si>
  <si>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 xml:space="preserve">Содержание мест захоронений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 </t>
  </si>
  <si>
    <t xml:space="preserve">Приобретение материальных запасов для отопления помещений насосных станций 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</si>
  <si>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>9610000990</t>
  </si>
  <si>
    <t>Улучшение качества дорожного полотна населенных пунктов за счет средств дорожного фонда Большеулуйского сельсовета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</si>
  <si>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 xml:space="preserve">Содержание дорог населенных пунктов за счет средств дорожного фонда Большеулуйского сельсовета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</si>
  <si>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</si>
  <si>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9610051180</t>
  </si>
  <si>
    <t>9610010490</t>
  </si>
  <si>
    <t>0150010490</t>
  </si>
  <si>
    <t>0300000000</t>
  </si>
  <si>
    <t>0310000000</t>
  </si>
  <si>
    <t>0320000000</t>
  </si>
  <si>
    <t>Сумма на          2023 год</t>
  </si>
  <si>
    <t>400</t>
  </si>
  <si>
    <t>410</t>
  </si>
  <si>
    <t>Капитальные вложения в объекты муниципальной собственности</t>
  </si>
  <si>
    <t>Бюджетные инвестиции</t>
  </si>
  <si>
    <t>520</t>
  </si>
  <si>
    <t xml:space="preserve">Субсидии </t>
  </si>
  <si>
    <t>0290082120</t>
  </si>
  <si>
    <t>0290082110</t>
  </si>
  <si>
    <t>0120081120</t>
  </si>
  <si>
    <t>0120081130</t>
  </si>
  <si>
    <t>0140081190</t>
  </si>
  <si>
    <t>0310083110</t>
  </si>
  <si>
    <t>0320083120</t>
  </si>
  <si>
    <t>0320083130</t>
  </si>
  <si>
    <t>0320083140</t>
  </si>
  <si>
    <t>0320083150</t>
  </si>
  <si>
    <t>0320083160</t>
  </si>
  <si>
    <t>0110081110</t>
  </si>
  <si>
    <t>0130081140</t>
  </si>
  <si>
    <t>0140081150</t>
  </si>
  <si>
    <t>0140081160</t>
  </si>
  <si>
    <t>0140081180</t>
  </si>
  <si>
    <t>0140081170</t>
  </si>
  <si>
    <t>0150081200</t>
  </si>
  <si>
    <t>0150081210</t>
  </si>
  <si>
    <t>0190082030</t>
  </si>
  <si>
    <t>9710080070</t>
  </si>
  <si>
    <t>9710080020</t>
  </si>
  <si>
    <t>9710080030</t>
  </si>
  <si>
    <t>9710080040</t>
  </si>
  <si>
    <t>9710080060</t>
  </si>
  <si>
    <t>9710080010</t>
  </si>
  <si>
    <t>0120088020</t>
  </si>
  <si>
    <t>Мероприятия, направленные на содержание автомобильных дорог общего пользования местного значения за счет средств районного бюджета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</si>
  <si>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>Сумма на          2024 год</t>
  </si>
  <si>
    <t xml:space="preserve">Проведение вспомогательной, пропагандисткой работы с населением по предупреждению террористической и экстремисткой деятельности, повышение бдительности на важных объектах и в местах скопления людей в рамках отдельных мероприятий муниципальной программы Большеулуйского сельсовета "О мерах противодействию терроризму и экстремизму и чрезвычайных ситуаций на территории Большеулуйского сельсовета" </t>
  </si>
  <si>
    <t xml:space="preserve">Обеспечение первичных мер пожарной безопасности в границах населенных пунктов поселения в рамках отдельных мероприятий  муниципальной программы Большеулуйского сельсовета "О мерах противодействию терроризму и экстремизму и чрезвычайных ситуаций на территории Большеулуйского сельсовета" </t>
  </si>
  <si>
    <t>0310</t>
  </si>
  <si>
    <t xml:space="preserve">Организация деятельности по по накоплению и транспортированию твердых  коммунальных отходов на территории поселения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</si>
  <si>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>Защита населения и территории от чрезвычайных ситуаций природного и техногенного характера, пожарная безопасность</t>
  </si>
  <si>
    <t>850</t>
  </si>
  <si>
    <t>Уплата налогов, сборов и иных платежей</t>
  </si>
  <si>
    <t>1000</t>
  </si>
  <si>
    <t>300</t>
  </si>
  <si>
    <t>Социальная политика</t>
  </si>
  <si>
    <t>9610075140</t>
  </si>
  <si>
    <t>Социальное обеспечение и иные выплаты населению</t>
  </si>
  <si>
    <t>1001</t>
  </si>
  <si>
    <t>Пенсионное обеспечение</t>
  </si>
  <si>
    <t>9610000940</t>
  </si>
  <si>
    <t>310</t>
  </si>
  <si>
    <t>Публичные нормативные социальные выплаты гражданам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</si>
  <si>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</si>
  <si>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Ведомственная структура расходов бюджета Большеулуйского сельсовета Большеулуйского района на 2023 год и плановый период 2024-2025 годов</t>
  </si>
  <si>
    <t>Сумма на          2025 год</t>
  </si>
  <si>
    <t>Мероприятия, направленные на повышение надежности функционирования систем жизнеобеспечения граждан сельских поселений за счет средств районного бюджета,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Большеулуйского сельсовета"</t>
  </si>
  <si>
    <t>Финансовое обеспечение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</si>
  <si>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 xml:space="preserve">Приложение № 4
к Решению Большеулуйского сельского Совета депутатов от 23.12.2022 № 143
</t>
  </si>
  <si>
    <t>360</t>
  </si>
  <si>
    <t>Иные выплаты населению</t>
  </si>
  <si>
    <t>830</t>
  </si>
  <si>
    <t>Исполнение судебных актов</t>
  </si>
  <si>
    <t>0290074120</t>
  </si>
  <si>
    <t>Мероприятие, направленное на обеспечение первичных мер пожарной безопасности  за счет средств краевого бюджета в рамках отдельных мероприятий  муниципальной программы "О мерах противодействию терроризму и экстремизму и чрезвычайных ситуаций на территории Большеулуйского сельсовета"</t>
  </si>
  <si>
    <t>02900S4120</t>
  </si>
  <si>
    <t>Мероприятие, направленное на обеспечение первичных мер пожарной безопасности  за счет средств местного бюджета в рамках отдельных мероприятий  муниципальной программы "О мерах противодействию терроризму и экстремизму и чрезвычайных ситуаций на территории Большеулуйского сельсовета"</t>
  </si>
  <si>
    <t>01200S5090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</si>
  <si>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</si>
  <si>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 xml:space="preserve">Финансовое обеспечение мероприятий, направленных на обустройство и восстановление воинских захоронений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 </t>
  </si>
  <si>
    <t>0900</t>
  </si>
  <si>
    <t>0909</t>
  </si>
  <si>
    <t>Здравоохранение</t>
  </si>
  <si>
    <t>Другие вопросы в области здравоохранения</t>
  </si>
  <si>
    <t>9610075550</t>
  </si>
  <si>
    <t xml:space="preserve">Финансовое обеспечение на реализацию мероприятий по профилактике заболеваний путем организации и проведения акарицидных обработок наиболее посещаемых населением мест за счет средств краевого бюджетав рамках непрограммных расходов отдельных органов исполнительной власти </t>
  </si>
  <si>
    <t>01300L2990</t>
  </si>
  <si>
    <t>1006</t>
  </si>
  <si>
    <t>Другие вопросы в области социальной политики</t>
  </si>
  <si>
    <t>0140082010</t>
  </si>
  <si>
    <t>Мероприятия, направленные на ликвидацию несанкционированных свалок в рамках подпрограммы "Прочие мероприятия по благоустройству территории Большеулуйского сельсовета", муниципальной программы "Благоустройство территории Большеулуйского сельсовета"</t>
  </si>
  <si>
    <t>01900S6410</t>
  </si>
  <si>
    <t xml:space="preserve">Расходы на реализацию мероприятий по поддержке местных инициатив за счет иных межбюджетных трансфертов из краевого бюджетав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</si>
  <si>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>01900S6411</t>
  </si>
  <si>
    <t xml:space="preserve"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</si>
  <si>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>01900S6412</t>
  </si>
  <si>
    <t>01900S6413</t>
  </si>
  <si>
    <t xml:space="preserve"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</si>
  <si>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 xml:space="preserve">Расходы на реализацию мероприятий по поддержке местных инициатив за счет средств бюджета Большеулуйского сельсовета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</si>
  <si>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>0130076660</t>
  </si>
  <si>
    <t>01300S6660</t>
  </si>
  <si>
    <t>Финансовое обеспечение мероприятий, направленных на благоустройство кладбищ за счет средств краевого бюджета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</t>
  </si>
  <si>
    <t>Финансовое обеспечение мероприятий, направленных на благоустройство кладбищ за счет средств бюджета Большеулуйского сельсовета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</t>
  </si>
  <si>
    <t>0120077450</t>
  </si>
  <si>
    <t>Финансирование мероприятий за счет средств налогового потенциала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</si>
  <si>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</si>
  <si>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</si>
  <si>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9610000920</t>
  </si>
  <si>
    <t>Приложение № 4
к Решению Большеулуйского сельского Совета депутатов от 21.12.2023 № 219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</si>
</sst>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i/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80" fontId="2" fillId="32" borderId="10" xfId="0" applyNumberFormat="1" applyFont="1" applyFill="1" applyBorder="1" applyAlignment="1">
      <alignment horizontal="right" vertical="center" wrapText="1"/>
    </xf>
    <xf numFmtId="180" fontId="7" fillId="32" borderId="10" xfId="0" applyNumberFormat="1" applyFont="1" applyFill="1" applyBorder="1" applyAlignment="1">
      <alignment horizontal="right" vertical="center" wrapText="1"/>
    </xf>
    <xf numFmtId="180" fontId="5" fillId="32" borderId="10" xfId="0" applyNumberFormat="1" applyFont="1" applyFill="1" applyBorder="1" applyAlignment="1">
      <alignment horizontal="right" vertical="center" wrapText="1"/>
    </xf>
    <xf numFmtId="4" fontId="2" fillId="32" borderId="0" xfId="0" applyNumberFormat="1" applyFont="1" applyFill="1" applyAlignment="1">
      <alignment horizontal="right" vertical="center"/>
    </xf>
    <xf numFmtId="4" fontId="5" fillId="32" borderId="0" xfId="0" applyNumberFormat="1" applyFont="1" applyFill="1" applyAlignment="1" quotePrefix="1">
      <alignment horizontal="right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6" fontId="7" fillId="32" borderId="10" xfId="0" applyNumberFormat="1" applyFont="1" applyFill="1" applyBorder="1" applyAlignment="1">
      <alignment horizontal="right" vertical="center" wrapText="1"/>
    </xf>
    <xf numFmtId="186" fontId="5" fillId="32" borderId="10" xfId="0" applyNumberFormat="1" applyFont="1" applyFill="1" applyBorder="1" applyAlignment="1">
      <alignment horizontal="right" vertical="center" wrapText="1"/>
    </xf>
    <xf numFmtId="186" fontId="2" fillId="32" borderId="10" xfId="0" applyNumberFormat="1" applyFont="1" applyFill="1" applyBorder="1" applyAlignment="1">
      <alignment horizontal="right" vertical="center" wrapText="1"/>
    </xf>
    <xf numFmtId="0" fontId="2" fillId="32" borderId="0" xfId="0" applyNumberFormat="1" applyFont="1" applyFill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81" fontId="7" fillId="32" borderId="10" xfId="0" applyNumberFormat="1" applyFont="1" applyFill="1" applyBorder="1" applyAlignment="1" applyProtection="1">
      <alignment horizontal="left" vertical="center" wrapText="1"/>
      <protection/>
    </xf>
    <xf numFmtId="2" fontId="5" fillId="32" borderId="10" xfId="0" applyNumberFormat="1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 applyProtection="1">
      <alignment horizontal="left" vertical="center" wrapText="1"/>
      <protection/>
    </xf>
    <xf numFmtId="2" fontId="2" fillId="32" borderId="10" xfId="0" applyNumberFormat="1" applyFont="1" applyFill="1" applyBorder="1" applyAlignment="1">
      <alignment vertical="center" wrapText="1"/>
    </xf>
    <xf numFmtId="181" fontId="2" fillId="32" borderId="10" xfId="0" applyNumberFormat="1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181" fontId="10" fillId="32" borderId="10" xfId="0" applyNumberFormat="1" applyFont="1" applyFill="1" applyBorder="1" applyAlignment="1" applyProtection="1">
      <alignment horizontal="left" vertical="top" wrapText="1"/>
      <protection/>
    </xf>
    <xf numFmtId="49" fontId="10" fillId="32" borderId="10" xfId="0" applyNumberFormat="1" applyFont="1" applyFill="1" applyBorder="1" applyAlignment="1" applyProtection="1">
      <alignment horizontal="left" vertical="center" wrapText="1"/>
      <protection/>
    </xf>
    <xf numFmtId="181" fontId="5" fillId="32" borderId="10" xfId="0" applyNumberFormat="1" applyFont="1" applyFill="1" applyBorder="1" applyAlignment="1" applyProtection="1">
      <alignment horizontal="left" vertical="center" wrapText="1"/>
      <protection/>
    </xf>
    <xf numFmtId="181" fontId="10" fillId="32" borderId="10" xfId="0" applyNumberFormat="1" applyFont="1" applyFill="1" applyBorder="1" applyAlignment="1" applyProtection="1">
      <alignment horizontal="left" vertical="center" wrapText="1"/>
      <protection/>
    </xf>
    <xf numFmtId="0" fontId="10" fillId="32" borderId="10" xfId="0" applyNumberFormat="1" applyFont="1" applyFill="1" applyBorder="1" applyAlignment="1">
      <alignment horizontal="left" vertical="center" wrapText="1"/>
    </xf>
    <xf numFmtId="186" fontId="10" fillId="32" borderId="10" xfId="0" applyNumberFormat="1" applyFont="1" applyFill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180" fontId="0" fillId="32" borderId="10" xfId="0" applyNumberFormat="1" applyFont="1" applyFill="1" applyBorder="1" applyAlignment="1">
      <alignment horizontal="right" vertical="center" wrapText="1"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 vertical="top" wrapText="1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/>
    </xf>
    <xf numFmtId="180" fontId="58" fillId="32" borderId="11" xfId="0" applyNumberFormat="1" applyFont="1" applyFill="1" applyBorder="1" applyAlignment="1">
      <alignment horizontal="right" vertical="center"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2" fontId="5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6"/>
  <sheetViews>
    <sheetView tabSelected="1" zoomScaleSheetLayoutView="90" zoomScalePageLayoutView="0" workbookViewId="0" topLeftCell="A1">
      <selection activeCell="O10" sqref="O10"/>
    </sheetView>
  </sheetViews>
  <sheetFormatPr defaultColWidth="9.00390625" defaultRowHeight="12.75"/>
  <cols>
    <col min="1" max="1" width="5.125" style="10" customWidth="1"/>
    <col min="2" max="2" width="67.125" style="40" customWidth="1"/>
    <col min="3" max="3" width="11.125" style="14" customWidth="1"/>
    <col min="4" max="4" width="11.875" style="10" customWidth="1"/>
    <col min="5" max="5" width="11.00390625" style="10" customWidth="1"/>
    <col min="6" max="6" width="10.625" style="10" customWidth="1"/>
    <col min="7" max="7" width="14.25390625" style="30" customWidth="1"/>
    <col min="8" max="9" width="12.75390625" style="30" customWidth="1"/>
    <col min="10" max="10" width="9.125" style="60" customWidth="1"/>
    <col min="11" max="16384" width="9.125" style="2" customWidth="1"/>
  </cols>
  <sheetData>
    <row r="1" spans="5:9" ht="45.75" customHeight="1">
      <c r="E1" s="78" t="s">
        <v>252</v>
      </c>
      <c r="F1" s="78"/>
      <c r="G1" s="78"/>
      <c r="H1" s="78"/>
      <c r="I1" s="78"/>
    </row>
    <row r="2" spans="5:9" ht="40.5" customHeight="1">
      <c r="E2" s="78" t="s">
        <v>212</v>
      </c>
      <c r="F2" s="78"/>
      <c r="G2" s="78"/>
      <c r="H2" s="78"/>
      <c r="I2" s="78"/>
    </row>
    <row r="3" spans="6:9" ht="12.75">
      <c r="F3" s="22"/>
      <c r="G3" s="31"/>
      <c r="H3" s="31"/>
      <c r="I3" s="31"/>
    </row>
    <row r="4" spans="1:10" s="1" customFormat="1" ht="33" customHeight="1">
      <c r="A4" s="76" t="s">
        <v>208</v>
      </c>
      <c r="B4" s="77"/>
      <c r="C4" s="77"/>
      <c r="D4" s="77"/>
      <c r="E4" s="77"/>
      <c r="F4" s="77"/>
      <c r="G4" s="77"/>
      <c r="H4" s="77"/>
      <c r="I4" s="77"/>
      <c r="J4" s="67"/>
    </row>
    <row r="5" spans="8:9" ht="12.75">
      <c r="H5" s="30" t="s">
        <v>59</v>
      </c>
      <c r="I5" s="30" t="s">
        <v>11</v>
      </c>
    </row>
    <row r="6" spans="1:10" s="8" customFormat="1" ht="38.25">
      <c r="A6" s="3" t="s">
        <v>12</v>
      </c>
      <c r="B6" s="41" t="s">
        <v>13</v>
      </c>
      <c r="C6" s="3" t="s">
        <v>83</v>
      </c>
      <c r="D6" s="4" t="s">
        <v>68</v>
      </c>
      <c r="E6" s="4" t="s">
        <v>14</v>
      </c>
      <c r="F6" s="4" t="s">
        <v>66</v>
      </c>
      <c r="G6" s="34" t="s">
        <v>154</v>
      </c>
      <c r="H6" s="34" t="s">
        <v>189</v>
      </c>
      <c r="I6" s="34" t="s">
        <v>209</v>
      </c>
      <c r="J6" s="68"/>
    </row>
    <row r="7" spans="1:10" s="18" customFormat="1" ht="12.75">
      <c r="A7" s="3" t="s">
        <v>15</v>
      </c>
      <c r="B7" s="32" t="s">
        <v>16</v>
      </c>
      <c r="C7" s="3">
        <v>3</v>
      </c>
      <c r="D7" s="3" t="s">
        <v>17</v>
      </c>
      <c r="E7" s="3" t="s">
        <v>18</v>
      </c>
      <c r="F7" s="3" t="s">
        <v>19</v>
      </c>
      <c r="G7" s="32">
        <v>7</v>
      </c>
      <c r="H7" s="32">
        <v>8</v>
      </c>
      <c r="I7" s="32">
        <v>9</v>
      </c>
      <c r="J7" s="69"/>
    </row>
    <row r="8" spans="1:10" s="18" customFormat="1" ht="15.75">
      <c r="A8" s="3">
        <v>1</v>
      </c>
      <c r="B8" s="42" t="s">
        <v>132</v>
      </c>
      <c r="C8" s="36" t="s">
        <v>133</v>
      </c>
      <c r="D8" s="36"/>
      <c r="E8" s="36"/>
      <c r="F8" s="36"/>
      <c r="G8" s="37">
        <f aca="true" t="shared" si="0" ref="G8:I12">G9</f>
        <v>20</v>
      </c>
      <c r="H8" s="37">
        <f t="shared" si="0"/>
        <v>20</v>
      </c>
      <c r="I8" s="37">
        <f t="shared" si="0"/>
        <v>20</v>
      </c>
      <c r="J8" s="69"/>
    </row>
    <row r="9" spans="1:10" s="18" customFormat="1" ht="12.75">
      <c r="A9" s="3">
        <v>2</v>
      </c>
      <c r="B9" s="43" t="s">
        <v>86</v>
      </c>
      <c r="C9" s="15">
        <v>806</v>
      </c>
      <c r="D9" s="15" t="s">
        <v>21</v>
      </c>
      <c r="E9" s="15" t="s">
        <v>20</v>
      </c>
      <c r="F9" s="15" t="s">
        <v>20</v>
      </c>
      <c r="G9" s="38">
        <f t="shared" si="0"/>
        <v>20</v>
      </c>
      <c r="H9" s="38">
        <f t="shared" si="0"/>
        <v>20</v>
      </c>
      <c r="I9" s="38">
        <f t="shared" si="0"/>
        <v>20</v>
      </c>
      <c r="J9" s="69"/>
    </row>
    <row r="10" spans="1:10" s="18" customFormat="1" ht="38.25">
      <c r="A10" s="3">
        <v>3</v>
      </c>
      <c r="B10" s="58" t="s">
        <v>134</v>
      </c>
      <c r="C10" s="16">
        <v>806</v>
      </c>
      <c r="D10" s="16" t="s">
        <v>135</v>
      </c>
      <c r="E10" s="16" t="s">
        <v>20</v>
      </c>
      <c r="F10" s="16" t="s">
        <v>20</v>
      </c>
      <c r="G10" s="59">
        <f t="shared" si="0"/>
        <v>20</v>
      </c>
      <c r="H10" s="59">
        <f t="shared" si="0"/>
        <v>20</v>
      </c>
      <c r="I10" s="59">
        <f t="shared" si="0"/>
        <v>20</v>
      </c>
      <c r="J10" s="69"/>
    </row>
    <row r="11" spans="1:10" s="18" customFormat="1" ht="12.75">
      <c r="A11" s="3">
        <v>4</v>
      </c>
      <c r="B11" s="44" t="s">
        <v>136</v>
      </c>
      <c r="C11" s="3">
        <v>806</v>
      </c>
      <c r="D11" s="3">
        <v>103</v>
      </c>
      <c r="E11" s="3">
        <v>9500000000</v>
      </c>
      <c r="F11" s="3"/>
      <c r="G11" s="39">
        <f t="shared" si="0"/>
        <v>20</v>
      </c>
      <c r="H11" s="39">
        <f t="shared" si="0"/>
        <v>20</v>
      </c>
      <c r="I11" s="39">
        <f t="shared" si="0"/>
        <v>20</v>
      </c>
      <c r="J11" s="69"/>
    </row>
    <row r="12" spans="1:10" s="18" customFormat="1" ht="12.75">
      <c r="A12" s="3">
        <v>5</v>
      </c>
      <c r="B12" s="44" t="s">
        <v>137</v>
      </c>
      <c r="C12" s="3">
        <v>806</v>
      </c>
      <c r="D12" s="3" t="s">
        <v>135</v>
      </c>
      <c r="E12" s="3">
        <v>9510000000</v>
      </c>
      <c r="F12" s="3"/>
      <c r="G12" s="39">
        <f>G13</f>
        <v>20</v>
      </c>
      <c r="H12" s="39">
        <f t="shared" si="0"/>
        <v>20</v>
      </c>
      <c r="I12" s="39">
        <f t="shared" si="0"/>
        <v>20</v>
      </c>
      <c r="J12" s="69"/>
    </row>
    <row r="13" spans="1:10" s="18" customFormat="1" ht="26.25" customHeight="1">
      <c r="A13" s="3">
        <v>6</v>
      </c>
      <c r="B13" s="44" t="s">
        <v>138</v>
      </c>
      <c r="C13" s="3">
        <v>806</v>
      </c>
      <c r="D13" s="3" t="s">
        <v>135</v>
      </c>
      <c r="E13" s="32">
        <v>9510000970</v>
      </c>
      <c r="F13" s="32"/>
      <c r="G13" s="39">
        <f>G14+G16</f>
        <v>20</v>
      </c>
      <c r="H13" s="39">
        <f>H14+H16</f>
        <v>20</v>
      </c>
      <c r="I13" s="39">
        <f>I14+I16</f>
        <v>20</v>
      </c>
      <c r="J13" s="69"/>
    </row>
    <row r="14" spans="1:10" s="18" customFormat="1" ht="38.25">
      <c r="A14" s="3">
        <v>7</v>
      </c>
      <c r="B14" s="44" t="s">
        <v>51</v>
      </c>
      <c r="C14" s="3">
        <v>806</v>
      </c>
      <c r="D14" s="3" t="s">
        <v>135</v>
      </c>
      <c r="E14" s="32">
        <v>9510000970</v>
      </c>
      <c r="F14" s="32">
        <v>100</v>
      </c>
      <c r="G14" s="39">
        <f>G15</f>
        <v>18</v>
      </c>
      <c r="H14" s="39">
        <f>H15</f>
        <v>20</v>
      </c>
      <c r="I14" s="39">
        <f>I15</f>
        <v>20</v>
      </c>
      <c r="J14" s="69"/>
    </row>
    <row r="15" spans="1:10" s="18" customFormat="1" ht="13.5" customHeight="1">
      <c r="A15" s="3">
        <v>8</v>
      </c>
      <c r="B15" s="44" t="s">
        <v>52</v>
      </c>
      <c r="C15" s="32">
        <v>806</v>
      </c>
      <c r="D15" s="32" t="s">
        <v>135</v>
      </c>
      <c r="E15" s="32">
        <v>9510000970</v>
      </c>
      <c r="F15" s="32">
        <v>120</v>
      </c>
      <c r="G15" s="39">
        <f>20-2</f>
        <v>18</v>
      </c>
      <c r="H15" s="39">
        <v>20</v>
      </c>
      <c r="I15" s="39">
        <v>20</v>
      </c>
      <c r="J15" s="69"/>
    </row>
    <row r="16" spans="1:10" s="18" customFormat="1" ht="13.5" customHeight="1">
      <c r="A16" s="3">
        <v>9</v>
      </c>
      <c r="B16" s="49" t="s">
        <v>0</v>
      </c>
      <c r="C16" s="3">
        <v>806</v>
      </c>
      <c r="D16" s="3" t="s">
        <v>135</v>
      </c>
      <c r="E16" s="32">
        <v>9510000970</v>
      </c>
      <c r="F16" s="32">
        <v>800</v>
      </c>
      <c r="G16" s="39">
        <f>G17</f>
        <v>2</v>
      </c>
      <c r="H16" s="39">
        <f>H17</f>
        <v>0</v>
      </c>
      <c r="I16" s="39">
        <f>I17</f>
        <v>0</v>
      </c>
      <c r="J16" s="69"/>
    </row>
    <row r="17" spans="1:10" s="18" customFormat="1" ht="13.5" customHeight="1">
      <c r="A17" s="3">
        <v>10</v>
      </c>
      <c r="B17" s="44" t="s">
        <v>196</v>
      </c>
      <c r="C17" s="3">
        <v>806</v>
      </c>
      <c r="D17" s="32" t="s">
        <v>135</v>
      </c>
      <c r="E17" s="32">
        <v>9510000970</v>
      </c>
      <c r="F17" s="32">
        <v>850</v>
      </c>
      <c r="G17" s="39">
        <v>2</v>
      </c>
      <c r="H17" s="39">
        <v>0</v>
      </c>
      <c r="I17" s="39">
        <v>0</v>
      </c>
      <c r="J17" s="69"/>
    </row>
    <row r="18" spans="1:10" s="5" customFormat="1" ht="15.75">
      <c r="A18" s="3">
        <v>11</v>
      </c>
      <c r="B18" s="45" t="s">
        <v>84</v>
      </c>
      <c r="C18" s="24">
        <v>807</v>
      </c>
      <c r="D18" s="23"/>
      <c r="E18" s="25"/>
      <c r="F18" s="23"/>
      <c r="G18" s="28">
        <f>G19+G83+G92+G121+G146+G258+G271+G278+G251</f>
        <v>60369.20000000001</v>
      </c>
      <c r="H18" s="28">
        <f>H19+H83+H92+H121+H146+H258+H271+H278+H251</f>
        <v>50643.299999999996</v>
      </c>
      <c r="I18" s="28">
        <f>I19+I83+I92+I121+I146+I258+I271+I278+I251</f>
        <v>50257.4</v>
      </c>
      <c r="J18" s="60"/>
    </row>
    <row r="19" spans="1:10" s="5" customFormat="1" ht="12.75">
      <c r="A19" s="3">
        <v>12</v>
      </c>
      <c r="B19" s="46" t="s">
        <v>86</v>
      </c>
      <c r="C19" s="15">
        <v>807</v>
      </c>
      <c r="D19" s="11" t="s">
        <v>21</v>
      </c>
      <c r="E19" s="13"/>
      <c r="F19" s="4"/>
      <c r="G19" s="29">
        <f>G29+G60+G66+G72+G20</f>
        <v>11044.500000000002</v>
      </c>
      <c r="H19" s="29">
        <f>H29+H60+H66+H72+H20</f>
        <v>9683.900000000001</v>
      </c>
      <c r="I19" s="29">
        <f>I29+I60+I66+I72+I20</f>
        <v>9683.900000000001</v>
      </c>
      <c r="J19" s="60"/>
    </row>
    <row r="20" spans="1:10" s="5" customFormat="1" ht="28.5" customHeight="1">
      <c r="A20" s="3">
        <v>13</v>
      </c>
      <c r="B20" s="47" t="s">
        <v>91</v>
      </c>
      <c r="C20" s="16">
        <v>807</v>
      </c>
      <c r="D20" s="12" t="s">
        <v>76</v>
      </c>
      <c r="E20" s="21"/>
      <c r="F20" s="12"/>
      <c r="G20" s="33">
        <f>G21</f>
        <v>1053.2</v>
      </c>
      <c r="H20" s="33">
        <f aca="true" t="shared" si="1" ref="G20:I23">H21</f>
        <v>1035</v>
      </c>
      <c r="I20" s="33">
        <f t="shared" si="1"/>
        <v>1035</v>
      </c>
      <c r="J20" s="60"/>
    </row>
    <row r="21" spans="1:10" s="5" customFormat="1" ht="12.75">
      <c r="A21" s="3">
        <v>14</v>
      </c>
      <c r="B21" s="48" t="s">
        <v>36</v>
      </c>
      <c r="C21" s="3">
        <v>807</v>
      </c>
      <c r="D21" s="4" t="s">
        <v>76</v>
      </c>
      <c r="E21" s="13">
        <v>9600000000</v>
      </c>
      <c r="F21" s="4"/>
      <c r="G21" s="27">
        <f t="shared" si="1"/>
        <v>1053.2</v>
      </c>
      <c r="H21" s="27">
        <f t="shared" si="1"/>
        <v>1035</v>
      </c>
      <c r="I21" s="27">
        <f t="shared" si="1"/>
        <v>1035</v>
      </c>
      <c r="J21" s="60"/>
    </row>
    <row r="22" spans="1:10" s="5" customFormat="1" ht="12.75">
      <c r="A22" s="3">
        <v>15</v>
      </c>
      <c r="B22" s="48" t="s">
        <v>31</v>
      </c>
      <c r="C22" s="3">
        <v>807</v>
      </c>
      <c r="D22" s="4" t="s">
        <v>76</v>
      </c>
      <c r="E22" s="13">
        <v>9610000000</v>
      </c>
      <c r="F22" s="4"/>
      <c r="G22" s="27">
        <f>G23+G26</f>
        <v>1053.2</v>
      </c>
      <c r="H22" s="27">
        <f>H23+H26</f>
        <v>1035</v>
      </c>
      <c r="I22" s="27">
        <f>I23+I26</f>
        <v>1035</v>
      </c>
      <c r="J22" s="60"/>
    </row>
    <row r="23" spans="1:10" s="5" customFormat="1" ht="25.5">
      <c r="A23" s="3">
        <v>16</v>
      </c>
      <c r="B23" s="48" t="s">
        <v>147</v>
      </c>
      <c r="C23" s="3">
        <v>807</v>
      </c>
      <c r="D23" s="4" t="s">
        <v>76</v>
      </c>
      <c r="E23" s="13" t="s">
        <v>104</v>
      </c>
      <c r="F23" s="4"/>
      <c r="G23" s="27">
        <f t="shared" si="1"/>
        <v>1035</v>
      </c>
      <c r="H23" s="27">
        <f t="shared" si="1"/>
        <v>1035</v>
      </c>
      <c r="I23" s="27">
        <f t="shared" si="1"/>
        <v>1035</v>
      </c>
      <c r="J23" s="60"/>
    </row>
    <row r="24" spans="1:10" s="5" customFormat="1" ht="38.25">
      <c r="A24" s="3">
        <v>17</v>
      </c>
      <c r="B24" s="49" t="s">
        <v>51</v>
      </c>
      <c r="C24" s="3">
        <v>807</v>
      </c>
      <c r="D24" s="4" t="s">
        <v>76</v>
      </c>
      <c r="E24" s="13" t="s">
        <v>104</v>
      </c>
      <c r="F24" s="4" t="s">
        <v>62</v>
      </c>
      <c r="G24" s="27">
        <f>G25</f>
        <v>1035</v>
      </c>
      <c r="H24" s="27">
        <f>H25</f>
        <v>1035</v>
      </c>
      <c r="I24" s="27">
        <f>I25</f>
        <v>1035</v>
      </c>
      <c r="J24" s="60"/>
    </row>
    <row r="25" spans="1:10" s="5" customFormat="1" ht="12.75">
      <c r="A25" s="3">
        <v>18</v>
      </c>
      <c r="B25" s="49" t="s">
        <v>52</v>
      </c>
      <c r="C25" s="3">
        <v>807</v>
      </c>
      <c r="D25" s="4" t="s">
        <v>76</v>
      </c>
      <c r="E25" s="13" t="s">
        <v>104</v>
      </c>
      <c r="F25" s="4" t="s">
        <v>73</v>
      </c>
      <c r="G25" s="27">
        <v>1035</v>
      </c>
      <c r="H25" s="27">
        <v>1035</v>
      </c>
      <c r="I25" s="27">
        <v>1035</v>
      </c>
      <c r="J25" s="60"/>
    </row>
    <row r="26" spans="1:10" s="5" customFormat="1" ht="42.75" customHeight="1">
      <c r="A26" s="3">
        <v>19</v>
      </c>
      <c r="B26" s="49" t="s">
        <v>250</v>
      </c>
      <c r="C26" s="3">
        <v>807</v>
      </c>
      <c r="D26" s="4" t="s">
        <v>76</v>
      </c>
      <c r="E26" s="13" t="s">
        <v>249</v>
      </c>
      <c r="F26" s="4"/>
      <c r="G26" s="27">
        <f aca="true" t="shared" si="2" ref="G26:I27">G27</f>
        <v>18.199999999999996</v>
      </c>
      <c r="H26" s="27">
        <f t="shared" si="2"/>
        <v>0</v>
      </c>
      <c r="I26" s="27">
        <f t="shared" si="2"/>
        <v>0</v>
      </c>
      <c r="J26" s="60"/>
    </row>
    <row r="27" spans="1:10" s="5" customFormat="1" ht="38.25">
      <c r="A27" s="3">
        <v>20</v>
      </c>
      <c r="B27" s="49" t="s">
        <v>51</v>
      </c>
      <c r="C27" s="3">
        <v>807</v>
      </c>
      <c r="D27" s="4" t="s">
        <v>76</v>
      </c>
      <c r="E27" s="13" t="s">
        <v>249</v>
      </c>
      <c r="F27" s="4" t="s">
        <v>62</v>
      </c>
      <c r="G27" s="27">
        <f t="shared" si="2"/>
        <v>18.199999999999996</v>
      </c>
      <c r="H27" s="27">
        <f t="shared" si="2"/>
        <v>0</v>
      </c>
      <c r="I27" s="27">
        <f t="shared" si="2"/>
        <v>0</v>
      </c>
      <c r="J27" s="60"/>
    </row>
    <row r="28" spans="1:10" s="5" customFormat="1" ht="18.75" customHeight="1">
      <c r="A28" s="3">
        <v>21</v>
      </c>
      <c r="B28" s="49" t="s">
        <v>52</v>
      </c>
      <c r="C28" s="3">
        <v>807</v>
      </c>
      <c r="D28" s="4" t="s">
        <v>76</v>
      </c>
      <c r="E28" s="13" t="s">
        <v>249</v>
      </c>
      <c r="F28" s="4" t="s">
        <v>73</v>
      </c>
      <c r="G28" s="27">
        <f>32.8-14.6</f>
        <v>18.199999999999996</v>
      </c>
      <c r="H28" s="27">
        <v>0</v>
      </c>
      <c r="I28" s="27">
        <v>0</v>
      </c>
      <c r="J28" s="60"/>
    </row>
    <row r="29" spans="1:10" s="9" customFormat="1" ht="38.25">
      <c r="A29" s="3">
        <v>22</v>
      </c>
      <c r="B29" s="47" t="s">
        <v>77</v>
      </c>
      <c r="C29" s="16">
        <v>807</v>
      </c>
      <c r="D29" s="12" t="s">
        <v>78</v>
      </c>
      <c r="E29" s="12" t="s">
        <v>20</v>
      </c>
      <c r="F29" s="12" t="s">
        <v>20</v>
      </c>
      <c r="G29" s="33">
        <f>G30+G49</f>
        <v>7011.500000000001</v>
      </c>
      <c r="H29" s="33">
        <f>H30+H49</f>
        <v>5369.6</v>
      </c>
      <c r="I29" s="33">
        <f>I30+I49</f>
        <v>5369.6</v>
      </c>
      <c r="J29" s="70"/>
    </row>
    <row r="30" spans="1:10" s="5" customFormat="1" ht="12.75">
      <c r="A30" s="3">
        <v>23</v>
      </c>
      <c r="B30" s="48" t="s">
        <v>36</v>
      </c>
      <c r="C30" s="17">
        <v>807</v>
      </c>
      <c r="D30" s="4" t="s">
        <v>78</v>
      </c>
      <c r="E30" s="13">
        <v>9600000000</v>
      </c>
      <c r="F30" s="4"/>
      <c r="G30" s="27">
        <f>G31</f>
        <v>6609.200000000001</v>
      </c>
      <c r="H30" s="27">
        <f>H31</f>
        <v>4967.3</v>
      </c>
      <c r="I30" s="27">
        <f>I31</f>
        <v>4967.3</v>
      </c>
      <c r="J30" s="60"/>
    </row>
    <row r="31" spans="1:10" s="5" customFormat="1" ht="12.75">
      <c r="A31" s="3">
        <v>24</v>
      </c>
      <c r="B31" s="48" t="s">
        <v>31</v>
      </c>
      <c r="C31" s="17">
        <v>807</v>
      </c>
      <c r="D31" s="4" t="s">
        <v>78</v>
      </c>
      <c r="E31" s="13">
        <v>9610000000</v>
      </c>
      <c r="F31" s="4"/>
      <c r="G31" s="27">
        <f>G35+G43+G32+G46</f>
        <v>6609.200000000001</v>
      </c>
      <c r="H31" s="27">
        <f>H35+H43+H32+H46</f>
        <v>4967.3</v>
      </c>
      <c r="I31" s="27">
        <f>I35+I43+I32+I46</f>
        <v>4967.3</v>
      </c>
      <c r="J31" s="60"/>
    </row>
    <row r="32" spans="1:10" s="5" customFormat="1" ht="38.25">
      <c r="A32" s="3">
        <v>25</v>
      </c>
      <c r="B32" s="48" t="s">
        <v>34</v>
      </c>
      <c r="C32" s="17">
        <v>807</v>
      </c>
      <c r="D32" s="4" t="s">
        <v>78</v>
      </c>
      <c r="E32" s="13">
        <v>9610000920</v>
      </c>
      <c r="F32" s="4"/>
      <c r="G32" s="27">
        <f aca="true" t="shared" si="3" ref="G32:I33">G33</f>
        <v>23</v>
      </c>
      <c r="H32" s="27">
        <f t="shared" si="3"/>
        <v>0</v>
      </c>
      <c r="I32" s="27">
        <f t="shared" si="3"/>
        <v>0</v>
      </c>
      <c r="J32" s="60"/>
    </row>
    <row r="33" spans="1:10" s="5" customFormat="1" ht="25.5">
      <c r="A33" s="3">
        <v>26</v>
      </c>
      <c r="B33" s="48" t="s">
        <v>103</v>
      </c>
      <c r="C33" s="17">
        <v>807</v>
      </c>
      <c r="D33" s="4" t="s">
        <v>78</v>
      </c>
      <c r="E33" s="13">
        <v>9610000920</v>
      </c>
      <c r="F33" s="4" t="s">
        <v>80</v>
      </c>
      <c r="G33" s="27">
        <f t="shared" si="3"/>
        <v>23</v>
      </c>
      <c r="H33" s="27">
        <f t="shared" si="3"/>
        <v>0</v>
      </c>
      <c r="I33" s="27">
        <f t="shared" si="3"/>
        <v>0</v>
      </c>
      <c r="J33" s="60"/>
    </row>
    <row r="34" spans="1:10" s="5" customFormat="1" ht="25.5">
      <c r="A34" s="3">
        <v>27</v>
      </c>
      <c r="B34" s="48" t="s">
        <v>74</v>
      </c>
      <c r="C34" s="17">
        <v>807</v>
      </c>
      <c r="D34" s="4" t="s">
        <v>78</v>
      </c>
      <c r="E34" s="13">
        <v>9610000920</v>
      </c>
      <c r="F34" s="4" t="s">
        <v>65</v>
      </c>
      <c r="G34" s="27">
        <v>23</v>
      </c>
      <c r="H34" s="27">
        <v>0</v>
      </c>
      <c r="I34" s="27">
        <v>0</v>
      </c>
      <c r="J34" s="60"/>
    </row>
    <row r="35" spans="1:10" s="5" customFormat="1" ht="38.25">
      <c r="A35" s="3">
        <v>28</v>
      </c>
      <c r="B35" s="48" t="s">
        <v>39</v>
      </c>
      <c r="C35" s="17">
        <v>807</v>
      </c>
      <c r="D35" s="4" t="s">
        <v>78</v>
      </c>
      <c r="E35" s="13" t="s">
        <v>144</v>
      </c>
      <c r="F35" s="4"/>
      <c r="G35" s="27">
        <f>G36+G38+G40</f>
        <v>6038.1</v>
      </c>
      <c r="H35" s="27">
        <f>H36+H38+H40</f>
        <v>4559.5</v>
      </c>
      <c r="I35" s="27">
        <f>I36+I38+I40</f>
        <v>4559.5</v>
      </c>
      <c r="J35" s="60"/>
    </row>
    <row r="36" spans="1:10" s="5" customFormat="1" ht="38.25">
      <c r="A36" s="3">
        <v>29</v>
      </c>
      <c r="B36" s="49" t="s">
        <v>51</v>
      </c>
      <c r="C36" s="17">
        <v>807</v>
      </c>
      <c r="D36" s="4" t="s">
        <v>78</v>
      </c>
      <c r="E36" s="13" t="s">
        <v>144</v>
      </c>
      <c r="F36" s="4" t="s">
        <v>62</v>
      </c>
      <c r="G36" s="27">
        <f>G37</f>
        <v>4686.3</v>
      </c>
      <c r="H36" s="27">
        <f>H37</f>
        <v>4082.3</v>
      </c>
      <c r="I36" s="27">
        <f>I37</f>
        <v>4082.3</v>
      </c>
      <c r="J36" s="60"/>
    </row>
    <row r="37" spans="1:10" s="5" customFormat="1" ht="12.75">
      <c r="A37" s="3">
        <v>30</v>
      </c>
      <c r="B37" s="49" t="s">
        <v>52</v>
      </c>
      <c r="C37" s="17">
        <v>807</v>
      </c>
      <c r="D37" s="4" t="s">
        <v>78</v>
      </c>
      <c r="E37" s="13">
        <v>9610000990</v>
      </c>
      <c r="F37" s="4" t="s">
        <v>73</v>
      </c>
      <c r="G37" s="27">
        <f>4082.3+20+440+120+24</f>
        <v>4686.3</v>
      </c>
      <c r="H37" s="27">
        <v>4082.3</v>
      </c>
      <c r="I37" s="27">
        <v>4082.3</v>
      </c>
      <c r="J37" s="71">
        <f>440+120+24</f>
        <v>584</v>
      </c>
    </row>
    <row r="38" spans="1:10" s="5" customFormat="1" ht="25.5">
      <c r="A38" s="3">
        <v>31</v>
      </c>
      <c r="B38" s="50" t="s">
        <v>103</v>
      </c>
      <c r="C38" s="17">
        <v>807</v>
      </c>
      <c r="D38" s="4" t="s">
        <v>78</v>
      </c>
      <c r="E38" s="13">
        <v>9610000990</v>
      </c>
      <c r="F38" s="4" t="s">
        <v>80</v>
      </c>
      <c r="G38" s="27">
        <f>G39</f>
        <v>1233.3</v>
      </c>
      <c r="H38" s="27">
        <f>H39</f>
        <v>470.2</v>
      </c>
      <c r="I38" s="27">
        <f>I39</f>
        <v>470.2</v>
      </c>
      <c r="J38" s="60"/>
    </row>
    <row r="39" spans="1:10" s="5" customFormat="1" ht="25.5">
      <c r="A39" s="3">
        <v>32</v>
      </c>
      <c r="B39" s="50" t="s">
        <v>74</v>
      </c>
      <c r="C39" s="17">
        <v>807</v>
      </c>
      <c r="D39" s="4" t="s">
        <v>78</v>
      </c>
      <c r="E39" s="13">
        <v>9610000990</v>
      </c>
      <c r="F39" s="4" t="s">
        <v>65</v>
      </c>
      <c r="G39" s="27">
        <f>870.2+50+50+50+100+20+30+63.1</f>
        <v>1233.3</v>
      </c>
      <c r="H39" s="27">
        <v>470.2</v>
      </c>
      <c r="I39" s="27">
        <v>470.2</v>
      </c>
      <c r="J39" s="60">
        <f>30+63.1</f>
        <v>93.1</v>
      </c>
    </row>
    <row r="40" spans="1:10" s="5" customFormat="1" ht="12.75">
      <c r="A40" s="3">
        <v>33</v>
      </c>
      <c r="B40" s="49" t="s">
        <v>0</v>
      </c>
      <c r="C40" s="17">
        <v>807</v>
      </c>
      <c r="D40" s="4" t="s">
        <v>78</v>
      </c>
      <c r="E40" s="13">
        <v>9610000990</v>
      </c>
      <c r="F40" s="4" t="s">
        <v>1</v>
      </c>
      <c r="G40" s="27">
        <f>G42+G41</f>
        <v>118.5</v>
      </c>
      <c r="H40" s="27">
        <f>H42+H41</f>
        <v>7</v>
      </c>
      <c r="I40" s="27">
        <f>I42+I41</f>
        <v>7</v>
      </c>
      <c r="J40" s="60"/>
    </row>
    <row r="41" spans="1:10" s="5" customFormat="1" ht="12.75">
      <c r="A41" s="3">
        <v>34</v>
      </c>
      <c r="B41" s="49" t="s">
        <v>216</v>
      </c>
      <c r="C41" s="17">
        <v>807</v>
      </c>
      <c r="D41" s="4" t="s">
        <v>78</v>
      </c>
      <c r="E41" s="13">
        <v>9610000990</v>
      </c>
      <c r="F41" s="4" t="s">
        <v>215</v>
      </c>
      <c r="G41" s="27">
        <v>111.5</v>
      </c>
      <c r="H41" s="27">
        <v>0</v>
      </c>
      <c r="I41" s="27">
        <v>0</v>
      </c>
      <c r="J41" s="60"/>
    </row>
    <row r="42" spans="1:10" s="5" customFormat="1" ht="12.75">
      <c r="A42" s="3">
        <v>35</v>
      </c>
      <c r="B42" s="50" t="s">
        <v>196</v>
      </c>
      <c r="C42" s="17">
        <v>807</v>
      </c>
      <c r="D42" s="4" t="s">
        <v>78</v>
      </c>
      <c r="E42" s="13">
        <v>9610000990</v>
      </c>
      <c r="F42" s="4" t="s">
        <v>195</v>
      </c>
      <c r="G42" s="27">
        <v>7</v>
      </c>
      <c r="H42" s="27">
        <v>7</v>
      </c>
      <c r="I42" s="27">
        <v>7</v>
      </c>
      <c r="J42" s="60"/>
    </row>
    <row r="43" spans="1:10" s="5" customFormat="1" ht="51">
      <c r="A43" s="3">
        <v>36</v>
      </c>
      <c r="B43" s="51" t="s">
        <v>92</v>
      </c>
      <c r="C43" s="17">
        <v>807</v>
      </c>
      <c r="D43" s="4" t="s">
        <v>78</v>
      </c>
      <c r="E43" s="13" t="s">
        <v>149</v>
      </c>
      <c r="F43" s="4"/>
      <c r="G43" s="27">
        <f aca="true" t="shared" si="4" ref="G43:I44">G44</f>
        <v>407.8</v>
      </c>
      <c r="H43" s="27">
        <f t="shared" si="4"/>
        <v>407.8</v>
      </c>
      <c r="I43" s="27">
        <f t="shared" si="4"/>
        <v>407.8</v>
      </c>
      <c r="J43" s="60"/>
    </row>
    <row r="44" spans="1:10" s="5" customFormat="1" ht="38.25">
      <c r="A44" s="3">
        <v>37</v>
      </c>
      <c r="B44" s="51" t="s">
        <v>93</v>
      </c>
      <c r="C44" s="17">
        <v>807</v>
      </c>
      <c r="D44" s="4" t="s">
        <v>78</v>
      </c>
      <c r="E44" s="13" t="s">
        <v>149</v>
      </c>
      <c r="F44" s="4" t="s">
        <v>62</v>
      </c>
      <c r="G44" s="27">
        <f t="shared" si="4"/>
        <v>407.8</v>
      </c>
      <c r="H44" s="27">
        <f t="shared" si="4"/>
        <v>407.8</v>
      </c>
      <c r="I44" s="27">
        <f t="shared" si="4"/>
        <v>407.8</v>
      </c>
      <c r="J44" s="60"/>
    </row>
    <row r="45" spans="1:10" s="5" customFormat="1" ht="21" customHeight="1">
      <c r="A45" s="3">
        <v>38</v>
      </c>
      <c r="B45" s="51" t="s">
        <v>94</v>
      </c>
      <c r="C45" s="17">
        <v>807</v>
      </c>
      <c r="D45" s="4" t="s">
        <v>78</v>
      </c>
      <c r="E45" s="13" t="s">
        <v>149</v>
      </c>
      <c r="F45" s="4" t="s">
        <v>73</v>
      </c>
      <c r="G45" s="27">
        <v>407.8</v>
      </c>
      <c r="H45" s="27">
        <v>407.8</v>
      </c>
      <c r="I45" s="27">
        <v>407.8</v>
      </c>
      <c r="J45" s="60"/>
    </row>
    <row r="46" spans="1:10" s="5" customFormat="1" ht="42" customHeight="1">
      <c r="A46" s="3">
        <v>39</v>
      </c>
      <c r="B46" s="51" t="s">
        <v>250</v>
      </c>
      <c r="C46" s="17">
        <v>807</v>
      </c>
      <c r="D46" s="4" t="s">
        <v>78</v>
      </c>
      <c r="E46" s="13" t="s">
        <v>249</v>
      </c>
      <c r="F46" s="4"/>
      <c r="G46" s="27">
        <f aca="true" t="shared" si="5" ref="G46:I47">G47</f>
        <v>140.3</v>
      </c>
      <c r="H46" s="27">
        <f t="shared" si="5"/>
        <v>0</v>
      </c>
      <c r="I46" s="27">
        <f t="shared" si="5"/>
        <v>0</v>
      </c>
      <c r="J46" s="60"/>
    </row>
    <row r="47" spans="1:10" s="5" customFormat="1" ht="41.25" customHeight="1">
      <c r="A47" s="3">
        <v>40</v>
      </c>
      <c r="B47" s="51" t="s">
        <v>51</v>
      </c>
      <c r="C47" s="17">
        <v>807</v>
      </c>
      <c r="D47" s="4" t="s">
        <v>78</v>
      </c>
      <c r="E47" s="13" t="s">
        <v>249</v>
      </c>
      <c r="F47" s="4" t="s">
        <v>62</v>
      </c>
      <c r="G47" s="27">
        <f t="shared" si="5"/>
        <v>140.3</v>
      </c>
      <c r="H47" s="27">
        <f t="shared" si="5"/>
        <v>0</v>
      </c>
      <c r="I47" s="27">
        <f t="shared" si="5"/>
        <v>0</v>
      </c>
      <c r="J47" s="60"/>
    </row>
    <row r="48" spans="1:10" s="5" customFormat="1" ht="21" customHeight="1">
      <c r="A48" s="3">
        <v>41</v>
      </c>
      <c r="B48" s="51" t="s">
        <v>52</v>
      </c>
      <c r="C48" s="17">
        <v>807</v>
      </c>
      <c r="D48" s="4" t="s">
        <v>78</v>
      </c>
      <c r="E48" s="13" t="s">
        <v>249</v>
      </c>
      <c r="F48" s="4" t="s">
        <v>73</v>
      </c>
      <c r="G48" s="27">
        <f>125.7+14.6</f>
        <v>140.3</v>
      </c>
      <c r="H48" s="27">
        <v>0</v>
      </c>
      <c r="I48" s="27">
        <v>0</v>
      </c>
      <c r="J48" s="60"/>
    </row>
    <row r="49" spans="1:10" s="5" customFormat="1" ht="25.5">
      <c r="A49" s="3">
        <v>42</v>
      </c>
      <c r="B49" s="52" t="s">
        <v>32</v>
      </c>
      <c r="C49" s="17">
        <v>807</v>
      </c>
      <c r="D49" s="4" t="s">
        <v>78</v>
      </c>
      <c r="E49" s="4">
        <v>9700000000</v>
      </c>
      <c r="F49" s="4"/>
      <c r="G49" s="27">
        <f>G50</f>
        <v>402.30000000000007</v>
      </c>
      <c r="H49" s="27">
        <f>H50</f>
        <v>402.30000000000007</v>
      </c>
      <c r="I49" s="27">
        <f>I50</f>
        <v>402.30000000000007</v>
      </c>
      <c r="J49" s="60"/>
    </row>
    <row r="50" spans="1:9" ht="25.5">
      <c r="A50" s="3">
        <v>43</v>
      </c>
      <c r="B50" s="52" t="s">
        <v>139</v>
      </c>
      <c r="C50" s="17">
        <v>807</v>
      </c>
      <c r="D50" s="4" t="s">
        <v>78</v>
      </c>
      <c r="E50" s="4">
        <v>9710000000</v>
      </c>
      <c r="F50" s="4"/>
      <c r="G50" s="27">
        <f>G51+G54+G57</f>
        <v>402.30000000000007</v>
      </c>
      <c r="H50" s="27">
        <f>H51+H54+H57</f>
        <v>402.30000000000007</v>
      </c>
      <c r="I50" s="27">
        <f>I51+I54+I57</f>
        <v>402.30000000000007</v>
      </c>
    </row>
    <row r="51" spans="1:9" ht="38.25">
      <c r="A51" s="3">
        <v>44</v>
      </c>
      <c r="B51" s="52" t="s">
        <v>126</v>
      </c>
      <c r="C51" s="17">
        <v>807</v>
      </c>
      <c r="D51" s="4" t="s">
        <v>78</v>
      </c>
      <c r="E51" s="13" t="s">
        <v>182</v>
      </c>
      <c r="F51" s="4"/>
      <c r="G51" s="27">
        <f aca="true" t="shared" si="6" ref="G51:I52">G52</f>
        <v>150.9</v>
      </c>
      <c r="H51" s="27">
        <f t="shared" si="6"/>
        <v>150.9</v>
      </c>
      <c r="I51" s="27">
        <f t="shared" si="6"/>
        <v>150.9</v>
      </c>
    </row>
    <row r="52" spans="1:9" ht="12.75">
      <c r="A52" s="3">
        <v>45</v>
      </c>
      <c r="B52" s="52" t="s">
        <v>69</v>
      </c>
      <c r="C52" s="17">
        <v>807</v>
      </c>
      <c r="D52" s="4" t="s">
        <v>78</v>
      </c>
      <c r="E52" s="13" t="s">
        <v>182</v>
      </c>
      <c r="F52" s="4" t="s">
        <v>82</v>
      </c>
      <c r="G52" s="27">
        <f t="shared" si="6"/>
        <v>150.9</v>
      </c>
      <c r="H52" s="27">
        <f t="shared" si="6"/>
        <v>150.9</v>
      </c>
      <c r="I52" s="27">
        <f t="shared" si="6"/>
        <v>150.9</v>
      </c>
    </row>
    <row r="53" spans="1:9" ht="12.75">
      <c r="A53" s="3">
        <v>46</v>
      </c>
      <c r="B53" s="52" t="s">
        <v>33</v>
      </c>
      <c r="C53" s="17">
        <v>807</v>
      </c>
      <c r="D53" s="4" t="s">
        <v>78</v>
      </c>
      <c r="E53" s="13" t="s">
        <v>182</v>
      </c>
      <c r="F53" s="4" t="s">
        <v>81</v>
      </c>
      <c r="G53" s="27">
        <v>150.9</v>
      </c>
      <c r="H53" s="27">
        <v>150.9</v>
      </c>
      <c r="I53" s="27">
        <v>150.9</v>
      </c>
    </row>
    <row r="54" spans="1:9" ht="38.25">
      <c r="A54" s="3">
        <v>47</v>
      </c>
      <c r="B54" s="52" t="s">
        <v>127</v>
      </c>
      <c r="C54" s="17">
        <v>807</v>
      </c>
      <c r="D54" s="4" t="s">
        <v>78</v>
      </c>
      <c r="E54" s="13" t="s">
        <v>183</v>
      </c>
      <c r="F54" s="4"/>
      <c r="G54" s="27">
        <f aca="true" t="shared" si="7" ref="G54:I55">G55</f>
        <v>140.8</v>
      </c>
      <c r="H54" s="27">
        <f t="shared" si="7"/>
        <v>140.8</v>
      </c>
      <c r="I54" s="27">
        <f t="shared" si="7"/>
        <v>140.8</v>
      </c>
    </row>
    <row r="55" spans="1:9" ht="12.75">
      <c r="A55" s="3">
        <v>48</v>
      </c>
      <c r="B55" s="52" t="s">
        <v>69</v>
      </c>
      <c r="C55" s="17">
        <v>807</v>
      </c>
      <c r="D55" s="4" t="s">
        <v>78</v>
      </c>
      <c r="E55" s="13" t="s">
        <v>183</v>
      </c>
      <c r="F55" s="4" t="s">
        <v>82</v>
      </c>
      <c r="G55" s="27">
        <f t="shared" si="7"/>
        <v>140.8</v>
      </c>
      <c r="H55" s="27">
        <f t="shared" si="7"/>
        <v>140.8</v>
      </c>
      <c r="I55" s="27">
        <f t="shared" si="7"/>
        <v>140.8</v>
      </c>
    </row>
    <row r="56" spans="1:9" ht="12.75">
      <c r="A56" s="3">
        <v>49</v>
      </c>
      <c r="B56" s="52" t="s">
        <v>110</v>
      </c>
      <c r="C56" s="17">
        <v>807</v>
      </c>
      <c r="D56" s="4" t="s">
        <v>78</v>
      </c>
      <c r="E56" s="13" t="s">
        <v>183</v>
      </c>
      <c r="F56" s="4" t="s">
        <v>81</v>
      </c>
      <c r="G56" s="27">
        <v>140.8</v>
      </c>
      <c r="H56" s="27">
        <v>140.8</v>
      </c>
      <c r="I56" s="27">
        <v>140.8</v>
      </c>
    </row>
    <row r="57" spans="1:9" ht="51">
      <c r="A57" s="3">
        <v>50</v>
      </c>
      <c r="B57" s="52" t="s">
        <v>128</v>
      </c>
      <c r="C57" s="17">
        <v>807</v>
      </c>
      <c r="D57" s="4" t="s">
        <v>78</v>
      </c>
      <c r="E57" s="13" t="s">
        <v>184</v>
      </c>
      <c r="F57" s="4"/>
      <c r="G57" s="27">
        <f aca="true" t="shared" si="8" ref="G57:I58">G58</f>
        <v>110.6</v>
      </c>
      <c r="H57" s="27">
        <f t="shared" si="8"/>
        <v>110.6</v>
      </c>
      <c r="I57" s="27">
        <f t="shared" si="8"/>
        <v>110.6</v>
      </c>
    </row>
    <row r="58" spans="1:9" ht="12.75">
      <c r="A58" s="3">
        <v>51</v>
      </c>
      <c r="B58" s="52" t="s">
        <v>69</v>
      </c>
      <c r="C58" s="17">
        <v>807</v>
      </c>
      <c r="D58" s="4" t="s">
        <v>78</v>
      </c>
      <c r="E58" s="13" t="s">
        <v>184</v>
      </c>
      <c r="F58" s="4" t="s">
        <v>82</v>
      </c>
      <c r="G58" s="27">
        <f t="shared" si="8"/>
        <v>110.6</v>
      </c>
      <c r="H58" s="27">
        <f t="shared" si="8"/>
        <v>110.6</v>
      </c>
      <c r="I58" s="27">
        <f t="shared" si="8"/>
        <v>110.6</v>
      </c>
    </row>
    <row r="59" spans="1:9" ht="12.75">
      <c r="A59" s="3">
        <v>52</v>
      </c>
      <c r="B59" s="52" t="s">
        <v>110</v>
      </c>
      <c r="C59" s="17">
        <v>807</v>
      </c>
      <c r="D59" s="4" t="s">
        <v>78</v>
      </c>
      <c r="E59" s="13" t="s">
        <v>184</v>
      </c>
      <c r="F59" s="4" t="s">
        <v>81</v>
      </c>
      <c r="G59" s="27">
        <v>110.6</v>
      </c>
      <c r="H59" s="27">
        <v>110.6</v>
      </c>
      <c r="I59" s="27">
        <v>110.6</v>
      </c>
    </row>
    <row r="60" spans="1:10" s="9" customFormat="1" ht="25.5">
      <c r="A60" s="3">
        <v>53</v>
      </c>
      <c r="B60" s="53" t="s">
        <v>89</v>
      </c>
      <c r="C60" s="19">
        <v>807</v>
      </c>
      <c r="D60" s="12" t="s">
        <v>88</v>
      </c>
      <c r="E60" s="21"/>
      <c r="F60" s="12"/>
      <c r="G60" s="33">
        <f>G61</f>
        <v>398.8</v>
      </c>
      <c r="H60" s="33">
        <f aca="true" t="shared" si="9" ref="H60:I64">H61</f>
        <v>398.8</v>
      </c>
      <c r="I60" s="33">
        <f t="shared" si="9"/>
        <v>398.8</v>
      </c>
      <c r="J60" s="70"/>
    </row>
    <row r="61" spans="1:9" ht="25.5">
      <c r="A61" s="3">
        <v>54</v>
      </c>
      <c r="B61" s="52" t="s">
        <v>32</v>
      </c>
      <c r="C61" s="17">
        <v>807</v>
      </c>
      <c r="D61" s="4" t="s">
        <v>88</v>
      </c>
      <c r="E61" s="13">
        <v>9700000000</v>
      </c>
      <c r="F61" s="4"/>
      <c r="G61" s="27">
        <f>G62</f>
        <v>398.8</v>
      </c>
      <c r="H61" s="27">
        <f t="shared" si="9"/>
        <v>398.8</v>
      </c>
      <c r="I61" s="27">
        <f t="shared" si="9"/>
        <v>398.8</v>
      </c>
    </row>
    <row r="62" spans="1:9" ht="25.5">
      <c r="A62" s="3">
        <v>55</v>
      </c>
      <c r="B62" s="52" t="s">
        <v>139</v>
      </c>
      <c r="C62" s="17">
        <v>807</v>
      </c>
      <c r="D62" s="4" t="s">
        <v>88</v>
      </c>
      <c r="E62" s="13">
        <v>9710000000</v>
      </c>
      <c r="F62" s="4"/>
      <c r="G62" s="27">
        <f>G63</f>
        <v>398.8</v>
      </c>
      <c r="H62" s="27">
        <f t="shared" si="9"/>
        <v>398.8</v>
      </c>
      <c r="I62" s="27">
        <f t="shared" si="9"/>
        <v>398.8</v>
      </c>
    </row>
    <row r="63" spans="1:9" ht="38.25">
      <c r="A63" s="3">
        <v>56</v>
      </c>
      <c r="B63" s="52" t="s">
        <v>129</v>
      </c>
      <c r="C63" s="17">
        <v>807</v>
      </c>
      <c r="D63" s="4" t="s">
        <v>88</v>
      </c>
      <c r="E63" s="13" t="s">
        <v>185</v>
      </c>
      <c r="F63" s="4"/>
      <c r="G63" s="27">
        <f>G64</f>
        <v>398.8</v>
      </c>
      <c r="H63" s="27">
        <f t="shared" si="9"/>
        <v>398.8</v>
      </c>
      <c r="I63" s="27">
        <f t="shared" si="9"/>
        <v>398.8</v>
      </c>
    </row>
    <row r="64" spans="1:9" ht="12.75">
      <c r="A64" s="3">
        <v>57</v>
      </c>
      <c r="B64" s="52" t="s">
        <v>69</v>
      </c>
      <c r="C64" s="17">
        <v>807</v>
      </c>
      <c r="D64" s="4" t="s">
        <v>88</v>
      </c>
      <c r="E64" s="13" t="s">
        <v>185</v>
      </c>
      <c r="F64" s="4" t="s">
        <v>82</v>
      </c>
      <c r="G64" s="27">
        <f>G65</f>
        <v>398.8</v>
      </c>
      <c r="H64" s="27">
        <f t="shared" si="9"/>
        <v>398.8</v>
      </c>
      <c r="I64" s="27">
        <f t="shared" si="9"/>
        <v>398.8</v>
      </c>
    </row>
    <row r="65" spans="1:9" ht="12.75">
      <c r="A65" s="3">
        <v>58</v>
      </c>
      <c r="B65" s="52" t="s">
        <v>33</v>
      </c>
      <c r="C65" s="17">
        <v>807</v>
      </c>
      <c r="D65" s="4" t="s">
        <v>88</v>
      </c>
      <c r="E65" s="13" t="s">
        <v>185</v>
      </c>
      <c r="F65" s="4" t="s">
        <v>81</v>
      </c>
      <c r="G65" s="27">
        <v>398.8</v>
      </c>
      <c r="H65" s="27">
        <v>398.8</v>
      </c>
      <c r="I65" s="27">
        <v>398.8</v>
      </c>
    </row>
    <row r="66" spans="1:10" s="7" customFormat="1" ht="12.75">
      <c r="A66" s="3">
        <v>59</v>
      </c>
      <c r="B66" s="47" t="s">
        <v>26</v>
      </c>
      <c r="C66" s="19">
        <v>807</v>
      </c>
      <c r="D66" s="12" t="s">
        <v>28</v>
      </c>
      <c r="E66" s="12" t="s">
        <v>20</v>
      </c>
      <c r="F66" s="12" t="s">
        <v>20</v>
      </c>
      <c r="G66" s="33">
        <f>G67</f>
        <v>0</v>
      </c>
      <c r="H66" s="33">
        <f aca="true" t="shared" si="10" ref="H66:I70">H67</f>
        <v>300</v>
      </c>
      <c r="I66" s="33">
        <f t="shared" si="10"/>
        <v>300</v>
      </c>
      <c r="J66" s="72"/>
    </row>
    <row r="67" spans="1:10" s="5" customFormat="1" ht="12.75">
      <c r="A67" s="3">
        <v>60</v>
      </c>
      <c r="B67" s="48" t="s">
        <v>36</v>
      </c>
      <c r="C67" s="17">
        <v>807</v>
      </c>
      <c r="D67" s="4" t="s">
        <v>28</v>
      </c>
      <c r="E67" s="13">
        <v>9600000000</v>
      </c>
      <c r="F67" s="4"/>
      <c r="G67" s="27">
        <f>G68</f>
        <v>0</v>
      </c>
      <c r="H67" s="27">
        <f t="shared" si="10"/>
        <v>300</v>
      </c>
      <c r="I67" s="27">
        <f t="shared" si="10"/>
        <v>300</v>
      </c>
      <c r="J67" s="60"/>
    </row>
    <row r="68" spans="1:10" s="5" customFormat="1" ht="12.75">
      <c r="A68" s="3">
        <v>61</v>
      </c>
      <c r="B68" s="48" t="s">
        <v>31</v>
      </c>
      <c r="C68" s="17">
        <v>807</v>
      </c>
      <c r="D68" s="4" t="s">
        <v>28</v>
      </c>
      <c r="E68" s="13">
        <v>9610000000</v>
      </c>
      <c r="F68" s="4"/>
      <c r="G68" s="27">
        <f>G69</f>
        <v>0</v>
      </c>
      <c r="H68" s="27">
        <f t="shared" si="10"/>
        <v>300</v>
      </c>
      <c r="I68" s="27">
        <f t="shared" si="10"/>
        <v>300</v>
      </c>
      <c r="J68" s="60"/>
    </row>
    <row r="69" spans="1:10" s="5" customFormat="1" ht="38.25">
      <c r="A69" s="3">
        <v>62</v>
      </c>
      <c r="B69" s="48" t="s">
        <v>34</v>
      </c>
      <c r="C69" s="17">
        <v>807</v>
      </c>
      <c r="D69" s="4" t="s">
        <v>28</v>
      </c>
      <c r="E69" s="13" t="s">
        <v>251</v>
      </c>
      <c r="F69" s="4"/>
      <c r="G69" s="27">
        <f>G70</f>
        <v>0</v>
      </c>
      <c r="H69" s="27">
        <f t="shared" si="10"/>
        <v>300</v>
      </c>
      <c r="I69" s="27">
        <f t="shared" si="10"/>
        <v>300</v>
      </c>
      <c r="J69" s="60"/>
    </row>
    <row r="70" spans="1:10" s="5" customFormat="1" ht="12.75">
      <c r="A70" s="3">
        <v>63</v>
      </c>
      <c r="B70" s="49" t="s">
        <v>0</v>
      </c>
      <c r="C70" s="17">
        <v>807</v>
      </c>
      <c r="D70" s="4" t="s">
        <v>28</v>
      </c>
      <c r="E70" s="13">
        <v>9610000920</v>
      </c>
      <c r="F70" s="4" t="s">
        <v>1</v>
      </c>
      <c r="G70" s="27">
        <f>G71</f>
        <v>0</v>
      </c>
      <c r="H70" s="27">
        <f t="shared" si="10"/>
        <v>300</v>
      </c>
      <c r="I70" s="27">
        <f t="shared" si="10"/>
        <v>300</v>
      </c>
      <c r="J70" s="60"/>
    </row>
    <row r="71" spans="1:10" s="5" customFormat="1" ht="12.75">
      <c r="A71" s="3">
        <v>64</v>
      </c>
      <c r="B71" s="49" t="s">
        <v>37</v>
      </c>
      <c r="C71" s="17">
        <v>807</v>
      </c>
      <c r="D71" s="4" t="s">
        <v>28</v>
      </c>
      <c r="E71" s="13">
        <v>9610000920</v>
      </c>
      <c r="F71" s="4" t="s">
        <v>38</v>
      </c>
      <c r="G71" s="27">
        <f>300-138-11-11-56-65-19</f>
        <v>0</v>
      </c>
      <c r="H71" s="27">
        <v>300</v>
      </c>
      <c r="I71" s="27">
        <v>300</v>
      </c>
      <c r="J71" s="60">
        <f>-65-19</f>
        <v>-84</v>
      </c>
    </row>
    <row r="72" spans="1:10" s="5" customFormat="1" ht="12.75">
      <c r="A72" s="3">
        <v>65</v>
      </c>
      <c r="B72" s="47" t="s">
        <v>79</v>
      </c>
      <c r="C72" s="19">
        <v>807</v>
      </c>
      <c r="D72" s="12" t="s">
        <v>71</v>
      </c>
      <c r="E72" s="12" t="s">
        <v>20</v>
      </c>
      <c r="F72" s="12" t="s">
        <v>20</v>
      </c>
      <c r="G72" s="33">
        <f>G73+G78</f>
        <v>2581</v>
      </c>
      <c r="H72" s="33">
        <f>H73+H78</f>
        <v>2580.5</v>
      </c>
      <c r="I72" s="33">
        <f>I73+I78</f>
        <v>2580.5</v>
      </c>
      <c r="J72" s="60"/>
    </row>
    <row r="73" spans="1:10" s="5" customFormat="1" ht="12.75">
      <c r="A73" s="3">
        <v>66</v>
      </c>
      <c r="B73" s="48" t="s">
        <v>36</v>
      </c>
      <c r="C73" s="17">
        <v>807</v>
      </c>
      <c r="D73" s="4" t="s">
        <v>71</v>
      </c>
      <c r="E73" s="4">
        <v>9600000000</v>
      </c>
      <c r="F73" s="4"/>
      <c r="G73" s="27">
        <f aca="true" t="shared" si="11" ref="G73:I74">G74</f>
        <v>22.4</v>
      </c>
      <c r="H73" s="27">
        <f t="shared" si="11"/>
        <v>21.9</v>
      </c>
      <c r="I73" s="27">
        <f t="shared" si="11"/>
        <v>21.9</v>
      </c>
      <c r="J73" s="60"/>
    </row>
    <row r="74" spans="1:10" s="5" customFormat="1" ht="12.75">
      <c r="A74" s="3">
        <v>67</v>
      </c>
      <c r="B74" s="48" t="s">
        <v>31</v>
      </c>
      <c r="C74" s="17">
        <v>807</v>
      </c>
      <c r="D74" s="4" t="s">
        <v>71</v>
      </c>
      <c r="E74" s="4">
        <v>9610000000</v>
      </c>
      <c r="F74" s="4"/>
      <c r="G74" s="27">
        <f t="shared" si="11"/>
        <v>22.4</v>
      </c>
      <c r="H74" s="27">
        <f t="shared" si="11"/>
        <v>21.9</v>
      </c>
      <c r="I74" s="27">
        <f t="shared" si="11"/>
        <v>21.9</v>
      </c>
      <c r="J74" s="60"/>
    </row>
    <row r="75" spans="1:10" s="5" customFormat="1" ht="38.25">
      <c r="A75" s="3">
        <v>68</v>
      </c>
      <c r="B75" s="48" t="s">
        <v>140</v>
      </c>
      <c r="C75" s="17">
        <v>807</v>
      </c>
      <c r="D75" s="4" t="s">
        <v>71</v>
      </c>
      <c r="E75" s="13" t="s">
        <v>200</v>
      </c>
      <c r="F75" s="4"/>
      <c r="G75" s="27">
        <f aca="true" t="shared" si="12" ref="G75:I76">G76</f>
        <v>22.4</v>
      </c>
      <c r="H75" s="27">
        <f t="shared" si="12"/>
        <v>21.9</v>
      </c>
      <c r="I75" s="27">
        <f t="shared" si="12"/>
        <v>21.9</v>
      </c>
      <c r="J75" s="60"/>
    </row>
    <row r="76" spans="1:10" s="5" customFormat="1" ht="25.5">
      <c r="A76" s="3">
        <v>69</v>
      </c>
      <c r="B76" s="50" t="s">
        <v>103</v>
      </c>
      <c r="C76" s="17">
        <v>807</v>
      </c>
      <c r="D76" s="4" t="s">
        <v>71</v>
      </c>
      <c r="E76" s="13">
        <v>9610075140</v>
      </c>
      <c r="F76" s="4" t="s">
        <v>80</v>
      </c>
      <c r="G76" s="27">
        <f t="shared" si="12"/>
        <v>22.4</v>
      </c>
      <c r="H76" s="27">
        <f t="shared" si="12"/>
        <v>21.9</v>
      </c>
      <c r="I76" s="27">
        <f t="shared" si="12"/>
        <v>21.9</v>
      </c>
      <c r="J76" s="60"/>
    </row>
    <row r="77" spans="1:10" s="6" customFormat="1" ht="25.5">
      <c r="A77" s="3">
        <v>70</v>
      </c>
      <c r="B77" s="50" t="s">
        <v>74</v>
      </c>
      <c r="C77" s="17">
        <v>807</v>
      </c>
      <c r="D77" s="4" t="s">
        <v>71</v>
      </c>
      <c r="E77" s="13">
        <v>9610075140</v>
      </c>
      <c r="F77" s="4" t="s">
        <v>65</v>
      </c>
      <c r="G77" s="27">
        <f>21.9+0.5</f>
        <v>22.4</v>
      </c>
      <c r="H77" s="27">
        <v>21.9</v>
      </c>
      <c r="I77" s="27">
        <v>21.9</v>
      </c>
      <c r="J77" s="73"/>
    </row>
    <row r="78" spans="1:10" s="7" customFormat="1" ht="25.5">
      <c r="A78" s="3">
        <v>71</v>
      </c>
      <c r="B78" s="52" t="s">
        <v>32</v>
      </c>
      <c r="C78" s="17">
        <v>807</v>
      </c>
      <c r="D78" s="4" t="s">
        <v>71</v>
      </c>
      <c r="E78" s="4">
        <v>9700000000</v>
      </c>
      <c r="F78" s="4"/>
      <c r="G78" s="27">
        <f aca="true" t="shared" si="13" ref="G78:I81">G79</f>
        <v>2558.6</v>
      </c>
      <c r="H78" s="27">
        <f t="shared" si="13"/>
        <v>2558.6</v>
      </c>
      <c r="I78" s="27">
        <f t="shared" si="13"/>
        <v>2558.6</v>
      </c>
      <c r="J78" s="72"/>
    </row>
    <row r="79" spans="1:10" s="5" customFormat="1" ht="25.5">
      <c r="A79" s="3">
        <v>72</v>
      </c>
      <c r="B79" s="52" t="s">
        <v>139</v>
      </c>
      <c r="C79" s="17">
        <v>807</v>
      </c>
      <c r="D79" s="4" t="s">
        <v>71</v>
      </c>
      <c r="E79" s="4">
        <v>9710000000</v>
      </c>
      <c r="F79" s="4"/>
      <c r="G79" s="27">
        <f>G80</f>
        <v>2558.6</v>
      </c>
      <c r="H79" s="27">
        <f t="shared" si="13"/>
        <v>2558.6</v>
      </c>
      <c r="I79" s="27">
        <f t="shared" si="13"/>
        <v>2558.6</v>
      </c>
      <c r="J79" s="60"/>
    </row>
    <row r="80" spans="1:10" s="5" customFormat="1" ht="51.75" customHeight="1">
      <c r="A80" s="3">
        <v>73</v>
      </c>
      <c r="B80" s="52" t="s">
        <v>130</v>
      </c>
      <c r="C80" s="17">
        <v>807</v>
      </c>
      <c r="D80" s="4" t="s">
        <v>71</v>
      </c>
      <c r="E80" s="4" t="s">
        <v>186</v>
      </c>
      <c r="F80" s="4"/>
      <c r="G80" s="27">
        <f>G81</f>
        <v>2558.6</v>
      </c>
      <c r="H80" s="27">
        <f t="shared" si="13"/>
        <v>2558.6</v>
      </c>
      <c r="I80" s="27">
        <f t="shared" si="13"/>
        <v>2558.6</v>
      </c>
      <c r="J80" s="60"/>
    </row>
    <row r="81" spans="1:9" ht="12.75">
      <c r="A81" s="3">
        <v>74</v>
      </c>
      <c r="B81" s="52" t="s">
        <v>69</v>
      </c>
      <c r="C81" s="17">
        <v>807</v>
      </c>
      <c r="D81" s="4" t="s">
        <v>71</v>
      </c>
      <c r="E81" s="4" t="s">
        <v>186</v>
      </c>
      <c r="F81" s="4" t="s">
        <v>82</v>
      </c>
      <c r="G81" s="27">
        <f>G82</f>
        <v>2558.6</v>
      </c>
      <c r="H81" s="27">
        <f t="shared" si="13"/>
        <v>2558.6</v>
      </c>
      <c r="I81" s="27">
        <f t="shared" si="13"/>
        <v>2558.6</v>
      </c>
    </row>
    <row r="82" spans="1:9" ht="12.75">
      <c r="A82" s="3">
        <v>75</v>
      </c>
      <c r="B82" s="52" t="s">
        <v>33</v>
      </c>
      <c r="C82" s="17">
        <v>807</v>
      </c>
      <c r="D82" s="4" t="s">
        <v>71</v>
      </c>
      <c r="E82" s="4" t="s">
        <v>186</v>
      </c>
      <c r="F82" s="4" t="s">
        <v>81</v>
      </c>
      <c r="G82" s="65">
        <v>2558.6</v>
      </c>
      <c r="H82" s="65">
        <v>2558.6</v>
      </c>
      <c r="I82" s="65">
        <v>2558.6</v>
      </c>
    </row>
    <row r="83" spans="1:10" s="5" customFormat="1" ht="12.75">
      <c r="A83" s="3">
        <v>76</v>
      </c>
      <c r="B83" s="46" t="s">
        <v>53</v>
      </c>
      <c r="C83" s="20">
        <v>807</v>
      </c>
      <c r="D83" s="11" t="s">
        <v>25</v>
      </c>
      <c r="E83" s="11" t="s">
        <v>20</v>
      </c>
      <c r="F83" s="11" t="s">
        <v>20</v>
      </c>
      <c r="G83" s="29">
        <f aca="true" t="shared" si="14" ref="G83:G88">G84</f>
        <v>468.7</v>
      </c>
      <c r="H83" s="29">
        <f aca="true" t="shared" si="15" ref="H83:I88">H84</f>
        <v>489.59999999999997</v>
      </c>
      <c r="I83" s="29">
        <f t="shared" si="15"/>
        <v>507.5</v>
      </c>
      <c r="J83" s="60"/>
    </row>
    <row r="84" spans="1:10" s="5" customFormat="1" ht="12.75">
      <c r="A84" s="3">
        <v>77</v>
      </c>
      <c r="B84" s="47" t="s">
        <v>64</v>
      </c>
      <c r="C84" s="19">
        <v>807</v>
      </c>
      <c r="D84" s="12" t="s">
        <v>70</v>
      </c>
      <c r="E84" s="12" t="s">
        <v>20</v>
      </c>
      <c r="F84" s="12" t="s">
        <v>20</v>
      </c>
      <c r="G84" s="33">
        <f>G85</f>
        <v>468.7</v>
      </c>
      <c r="H84" s="33">
        <f t="shared" si="15"/>
        <v>489.59999999999997</v>
      </c>
      <c r="I84" s="33">
        <f t="shared" si="15"/>
        <v>507.5</v>
      </c>
      <c r="J84" s="60"/>
    </row>
    <row r="85" spans="1:10" s="5" customFormat="1" ht="12.75">
      <c r="A85" s="3">
        <v>78</v>
      </c>
      <c r="B85" s="48" t="s">
        <v>36</v>
      </c>
      <c r="C85" s="17">
        <v>807</v>
      </c>
      <c r="D85" s="4" t="s">
        <v>70</v>
      </c>
      <c r="E85" s="13">
        <v>9600000000</v>
      </c>
      <c r="F85" s="4"/>
      <c r="G85" s="62">
        <f>G86</f>
        <v>468.7</v>
      </c>
      <c r="H85" s="27">
        <f t="shared" si="15"/>
        <v>489.59999999999997</v>
      </c>
      <c r="I85" s="27">
        <f t="shared" si="15"/>
        <v>507.5</v>
      </c>
      <c r="J85" s="60"/>
    </row>
    <row r="86" spans="1:10" s="5" customFormat="1" ht="12.75">
      <c r="A86" s="3">
        <v>79</v>
      </c>
      <c r="B86" s="48" t="s">
        <v>31</v>
      </c>
      <c r="C86" s="17">
        <v>807</v>
      </c>
      <c r="D86" s="4" t="s">
        <v>70</v>
      </c>
      <c r="E86" s="13">
        <v>9610000000</v>
      </c>
      <c r="F86" s="4"/>
      <c r="G86" s="27">
        <f t="shared" si="14"/>
        <v>468.7</v>
      </c>
      <c r="H86" s="27">
        <f t="shared" si="15"/>
        <v>489.59999999999997</v>
      </c>
      <c r="I86" s="27">
        <f t="shared" si="15"/>
        <v>507.5</v>
      </c>
      <c r="J86" s="60"/>
    </row>
    <row r="87" spans="1:10" s="5" customFormat="1" ht="51">
      <c r="A87" s="3">
        <v>80</v>
      </c>
      <c r="B87" s="48" t="s">
        <v>211</v>
      </c>
      <c r="C87" s="17">
        <v>807</v>
      </c>
      <c r="D87" s="4" t="s">
        <v>70</v>
      </c>
      <c r="E87" s="13" t="s">
        <v>148</v>
      </c>
      <c r="F87" s="4"/>
      <c r="G87" s="27">
        <f>G88+G90</f>
        <v>468.7</v>
      </c>
      <c r="H87" s="27">
        <f>H88+H90</f>
        <v>489.59999999999997</v>
      </c>
      <c r="I87" s="27">
        <f>I88+I90</f>
        <v>507.5</v>
      </c>
      <c r="J87" s="60"/>
    </row>
    <row r="88" spans="1:10" s="5" customFormat="1" ht="38.25">
      <c r="A88" s="3">
        <v>81</v>
      </c>
      <c r="B88" s="49" t="s">
        <v>51</v>
      </c>
      <c r="C88" s="17">
        <v>807</v>
      </c>
      <c r="D88" s="4" t="s">
        <v>70</v>
      </c>
      <c r="E88" s="13">
        <v>9610051180</v>
      </c>
      <c r="F88" s="4" t="s">
        <v>62</v>
      </c>
      <c r="G88" s="27">
        <f t="shared" si="14"/>
        <v>431.2</v>
      </c>
      <c r="H88" s="27">
        <f t="shared" si="15"/>
        <v>431.2</v>
      </c>
      <c r="I88" s="27">
        <f t="shared" si="15"/>
        <v>431.2</v>
      </c>
      <c r="J88" s="60"/>
    </row>
    <row r="89" spans="1:10" s="5" customFormat="1" ht="12.75">
      <c r="A89" s="3">
        <v>82</v>
      </c>
      <c r="B89" s="49" t="s">
        <v>52</v>
      </c>
      <c r="C89" s="17">
        <v>807</v>
      </c>
      <c r="D89" s="4" t="s">
        <v>70</v>
      </c>
      <c r="E89" s="13" t="s">
        <v>148</v>
      </c>
      <c r="F89" s="4" t="s">
        <v>73</v>
      </c>
      <c r="G89" s="27">
        <v>431.2</v>
      </c>
      <c r="H89" s="27">
        <v>431.2</v>
      </c>
      <c r="I89" s="27">
        <v>431.2</v>
      </c>
      <c r="J89" s="60"/>
    </row>
    <row r="90" spans="1:10" s="5" customFormat="1" ht="25.5">
      <c r="A90" s="3">
        <v>83</v>
      </c>
      <c r="B90" s="49" t="s">
        <v>103</v>
      </c>
      <c r="C90" s="17">
        <v>807</v>
      </c>
      <c r="D90" s="4" t="s">
        <v>70</v>
      </c>
      <c r="E90" s="13" t="s">
        <v>148</v>
      </c>
      <c r="F90" s="4" t="s">
        <v>80</v>
      </c>
      <c r="G90" s="27">
        <f>G91</f>
        <v>37.5</v>
      </c>
      <c r="H90" s="27">
        <f>H91</f>
        <v>58.4</v>
      </c>
      <c r="I90" s="27">
        <f>I91</f>
        <v>76.3</v>
      </c>
      <c r="J90" s="60"/>
    </row>
    <row r="91" spans="1:10" s="5" customFormat="1" ht="25.5">
      <c r="A91" s="3">
        <v>84</v>
      </c>
      <c r="B91" s="49" t="s">
        <v>74</v>
      </c>
      <c r="C91" s="17">
        <v>807</v>
      </c>
      <c r="D91" s="4" t="s">
        <v>70</v>
      </c>
      <c r="E91" s="13" t="s">
        <v>148</v>
      </c>
      <c r="F91" s="4" t="s">
        <v>65</v>
      </c>
      <c r="G91" s="27">
        <v>37.5</v>
      </c>
      <c r="H91" s="27">
        <v>58.4</v>
      </c>
      <c r="I91" s="27">
        <v>76.3</v>
      </c>
      <c r="J91" s="60"/>
    </row>
    <row r="92" spans="1:10" s="5" customFormat="1" ht="12.75">
      <c r="A92" s="3">
        <v>85</v>
      </c>
      <c r="B92" s="46" t="s">
        <v>44</v>
      </c>
      <c r="C92" s="20">
        <v>807</v>
      </c>
      <c r="D92" s="11" t="s">
        <v>27</v>
      </c>
      <c r="E92" s="11" t="s">
        <v>20</v>
      </c>
      <c r="F92" s="11" t="s">
        <v>20</v>
      </c>
      <c r="G92" s="29">
        <f>G110+G93</f>
        <v>1216.4</v>
      </c>
      <c r="H92" s="29">
        <f>H110+H93</f>
        <v>400</v>
      </c>
      <c r="I92" s="29">
        <f>I110+I93</f>
        <v>400</v>
      </c>
      <c r="J92" s="60"/>
    </row>
    <row r="93" spans="1:10" s="9" customFormat="1" ht="28.5" customHeight="1">
      <c r="A93" s="3">
        <v>86</v>
      </c>
      <c r="B93" s="66" t="s">
        <v>194</v>
      </c>
      <c r="C93" s="19">
        <v>807</v>
      </c>
      <c r="D93" s="12" t="s">
        <v>192</v>
      </c>
      <c r="E93" s="12"/>
      <c r="F93" s="12"/>
      <c r="G93" s="33">
        <f>G94+G105</f>
        <v>1045.5</v>
      </c>
      <c r="H93" s="33">
        <f>H94+H105</f>
        <v>330</v>
      </c>
      <c r="I93" s="33">
        <f>I94+I105</f>
        <v>330</v>
      </c>
      <c r="J93" s="70"/>
    </row>
    <row r="94" spans="1:10" s="26" customFormat="1" ht="40.5" customHeight="1">
      <c r="A94" s="3">
        <v>87</v>
      </c>
      <c r="B94" s="48" t="s">
        <v>122</v>
      </c>
      <c r="C94" s="17">
        <v>807</v>
      </c>
      <c r="D94" s="4" t="s">
        <v>192</v>
      </c>
      <c r="E94" s="4" t="s">
        <v>95</v>
      </c>
      <c r="F94" s="4"/>
      <c r="G94" s="27">
        <f>G95</f>
        <v>1030.5</v>
      </c>
      <c r="H94" s="27">
        <f>H95</f>
        <v>330</v>
      </c>
      <c r="I94" s="27">
        <f>I95</f>
        <v>330</v>
      </c>
      <c r="J94" s="60"/>
    </row>
    <row r="95" spans="1:10" s="26" customFormat="1" ht="16.5" customHeight="1">
      <c r="A95" s="3">
        <v>88</v>
      </c>
      <c r="B95" s="50" t="s">
        <v>29</v>
      </c>
      <c r="C95" s="17">
        <v>807</v>
      </c>
      <c r="D95" s="4" t="s">
        <v>192</v>
      </c>
      <c r="E95" s="4" t="s">
        <v>96</v>
      </c>
      <c r="F95" s="4"/>
      <c r="G95" s="27">
        <f>G99+G96+G102</f>
        <v>1030.5</v>
      </c>
      <c r="H95" s="27">
        <f>H99+H96+H102</f>
        <v>330</v>
      </c>
      <c r="I95" s="27">
        <f>I99+I96+I102</f>
        <v>330</v>
      </c>
      <c r="J95" s="60"/>
    </row>
    <row r="96" spans="1:10" s="26" customFormat="1" ht="68.25" customHeight="1">
      <c r="A96" s="3">
        <v>89</v>
      </c>
      <c r="B96" s="50" t="s">
        <v>218</v>
      </c>
      <c r="C96" s="17">
        <v>807</v>
      </c>
      <c r="D96" s="4" t="s">
        <v>192</v>
      </c>
      <c r="E96" s="4" t="s">
        <v>217</v>
      </c>
      <c r="F96" s="4"/>
      <c r="G96" s="27">
        <f aca="true" t="shared" si="16" ref="G96:I97">G97</f>
        <v>665.5</v>
      </c>
      <c r="H96" s="27">
        <f t="shared" si="16"/>
        <v>0</v>
      </c>
      <c r="I96" s="27">
        <f t="shared" si="16"/>
        <v>0</v>
      </c>
      <c r="J96" s="60"/>
    </row>
    <row r="97" spans="1:10" s="26" customFormat="1" ht="27.75" customHeight="1">
      <c r="A97" s="3">
        <v>90</v>
      </c>
      <c r="B97" s="50" t="s">
        <v>103</v>
      </c>
      <c r="C97" s="17">
        <v>807</v>
      </c>
      <c r="D97" s="4" t="s">
        <v>192</v>
      </c>
      <c r="E97" s="4" t="s">
        <v>217</v>
      </c>
      <c r="F97" s="4" t="s">
        <v>80</v>
      </c>
      <c r="G97" s="27">
        <f t="shared" si="16"/>
        <v>665.5</v>
      </c>
      <c r="H97" s="27">
        <f t="shared" si="16"/>
        <v>0</v>
      </c>
      <c r="I97" s="27">
        <f t="shared" si="16"/>
        <v>0</v>
      </c>
      <c r="J97" s="60"/>
    </row>
    <row r="98" spans="1:10" s="26" customFormat="1" ht="28.5" customHeight="1">
      <c r="A98" s="3">
        <v>91</v>
      </c>
      <c r="B98" s="50" t="s">
        <v>74</v>
      </c>
      <c r="C98" s="17">
        <v>807</v>
      </c>
      <c r="D98" s="4" t="s">
        <v>192</v>
      </c>
      <c r="E98" s="4" t="s">
        <v>217</v>
      </c>
      <c r="F98" s="4" t="s">
        <v>65</v>
      </c>
      <c r="G98" s="27">
        <v>665.5</v>
      </c>
      <c r="H98" s="27">
        <v>0</v>
      </c>
      <c r="I98" s="27">
        <v>0</v>
      </c>
      <c r="J98" s="60"/>
    </row>
    <row r="99" spans="1:10" s="26" customFormat="1" ht="63.75">
      <c r="A99" s="3">
        <v>92</v>
      </c>
      <c r="B99" s="50" t="s">
        <v>191</v>
      </c>
      <c r="C99" s="17">
        <v>807</v>
      </c>
      <c r="D99" s="4" t="s">
        <v>192</v>
      </c>
      <c r="E99" s="4" t="s">
        <v>161</v>
      </c>
      <c r="F99" s="4"/>
      <c r="G99" s="27">
        <f aca="true" t="shared" si="17" ref="G99:I100">G100</f>
        <v>330</v>
      </c>
      <c r="H99" s="27">
        <f t="shared" si="17"/>
        <v>330</v>
      </c>
      <c r="I99" s="27">
        <f t="shared" si="17"/>
        <v>330</v>
      </c>
      <c r="J99" s="60"/>
    </row>
    <row r="100" spans="1:10" s="26" customFormat="1" ht="25.5">
      <c r="A100" s="3">
        <v>93</v>
      </c>
      <c r="B100" s="50" t="s">
        <v>103</v>
      </c>
      <c r="C100" s="17">
        <v>807</v>
      </c>
      <c r="D100" s="4" t="s">
        <v>192</v>
      </c>
      <c r="E100" s="4" t="s">
        <v>161</v>
      </c>
      <c r="F100" s="4" t="s">
        <v>80</v>
      </c>
      <c r="G100" s="27">
        <f t="shared" si="17"/>
        <v>330</v>
      </c>
      <c r="H100" s="27">
        <f t="shared" si="17"/>
        <v>330</v>
      </c>
      <c r="I100" s="27">
        <f t="shared" si="17"/>
        <v>330</v>
      </c>
      <c r="J100" s="60"/>
    </row>
    <row r="101" spans="1:10" s="26" customFormat="1" ht="25.5">
      <c r="A101" s="3">
        <v>94</v>
      </c>
      <c r="B101" s="50" t="s">
        <v>74</v>
      </c>
      <c r="C101" s="17">
        <v>807</v>
      </c>
      <c r="D101" s="4" t="s">
        <v>192</v>
      </c>
      <c r="E101" s="4" t="s">
        <v>161</v>
      </c>
      <c r="F101" s="4" t="s">
        <v>65</v>
      </c>
      <c r="G101" s="27">
        <v>330</v>
      </c>
      <c r="H101" s="27">
        <v>330</v>
      </c>
      <c r="I101" s="27">
        <v>330</v>
      </c>
      <c r="J101" s="60"/>
    </row>
    <row r="102" spans="1:10" s="26" customFormat="1" ht="63.75">
      <c r="A102" s="3">
        <v>95</v>
      </c>
      <c r="B102" s="50" t="s">
        <v>220</v>
      </c>
      <c r="C102" s="17">
        <v>807</v>
      </c>
      <c r="D102" s="4" t="s">
        <v>192</v>
      </c>
      <c r="E102" s="4" t="s">
        <v>219</v>
      </c>
      <c r="F102" s="4"/>
      <c r="G102" s="27">
        <f aca="true" t="shared" si="18" ref="G102:I103">G103</f>
        <v>35</v>
      </c>
      <c r="H102" s="27">
        <f t="shared" si="18"/>
        <v>0</v>
      </c>
      <c r="I102" s="27">
        <f t="shared" si="18"/>
        <v>0</v>
      </c>
      <c r="J102" s="60"/>
    </row>
    <row r="103" spans="1:10" s="26" customFormat="1" ht="25.5">
      <c r="A103" s="3">
        <v>96</v>
      </c>
      <c r="B103" s="50" t="s">
        <v>103</v>
      </c>
      <c r="C103" s="17">
        <v>807</v>
      </c>
      <c r="D103" s="4" t="s">
        <v>192</v>
      </c>
      <c r="E103" s="4" t="s">
        <v>219</v>
      </c>
      <c r="F103" s="4" t="s">
        <v>80</v>
      </c>
      <c r="G103" s="27">
        <f t="shared" si="18"/>
        <v>35</v>
      </c>
      <c r="H103" s="27">
        <f t="shared" si="18"/>
        <v>0</v>
      </c>
      <c r="I103" s="27">
        <f t="shared" si="18"/>
        <v>0</v>
      </c>
      <c r="J103" s="60"/>
    </row>
    <row r="104" spans="1:10" s="26" customFormat="1" ht="25.5">
      <c r="A104" s="3">
        <v>97</v>
      </c>
      <c r="B104" s="50" t="s">
        <v>74</v>
      </c>
      <c r="C104" s="17">
        <v>807</v>
      </c>
      <c r="D104" s="4" t="s">
        <v>192</v>
      </c>
      <c r="E104" s="4" t="s">
        <v>219</v>
      </c>
      <c r="F104" s="4" t="s">
        <v>65</v>
      </c>
      <c r="G104" s="27">
        <v>35</v>
      </c>
      <c r="H104" s="27">
        <v>0</v>
      </c>
      <c r="I104" s="27">
        <v>0</v>
      </c>
      <c r="J104" s="60"/>
    </row>
    <row r="105" spans="1:10" s="26" customFormat="1" ht="18" customHeight="1">
      <c r="A105" s="3">
        <v>98</v>
      </c>
      <c r="B105" s="48" t="s">
        <v>36</v>
      </c>
      <c r="C105" s="17">
        <v>807</v>
      </c>
      <c r="D105" s="4" t="s">
        <v>192</v>
      </c>
      <c r="E105" s="13">
        <v>9600000000</v>
      </c>
      <c r="F105" s="4"/>
      <c r="G105" s="27">
        <f aca="true" t="shared" si="19" ref="G105:I107">G106</f>
        <v>15</v>
      </c>
      <c r="H105" s="27">
        <f t="shared" si="19"/>
        <v>0</v>
      </c>
      <c r="I105" s="27">
        <f t="shared" si="19"/>
        <v>0</v>
      </c>
      <c r="J105" s="60"/>
    </row>
    <row r="106" spans="1:10" s="26" customFormat="1" ht="16.5" customHeight="1">
      <c r="A106" s="3">
        <v>99</v>
      </c>
      <c r="B106" s="48" t="s">
        <v>31</v>
      </c>
      <c r="C106" s="17">
        <v>807</v>
      </c>
      <c r="D106" s="4" t="s">
        <v>192</v>
      </c>
      <c r="E106" s="13">
        <v>9610000000</v>
      </c>
      <c r="F106" s="4"/>
      <c r="G106" s="27">
        <f t="shared" si="19"/>
        <v>15</v>
      </c>
      <c r="H106" s="27">
        <f t="shared" si="19"/>
        <v>0</v>
      </c>
      <c r="I106" s="27">
        <f t="shared" si="19"/>
        <v>0</v>
      </c>
      <c r="J106" s="60"/>
    </row>
    <row r="107" spans="1:10" s="26" customFormat="1" ht="38.25">
      <c r="A107" s="3">
        <v>100</v>
      </c>
      <c r="B107" s="50" t="s">
        <v>34</v>
      </c>
      <c r="C107" s="17">
        <v>807</v>
      </c>
      <c r="D107" s="4" t="s">
        <v>192</v>
      </c>
      <c r="E107" s="4">
        <v>9610000920</v>
      </c>
      <c r="F107" s="4"/>
      <c r="G107" s="27">
        <f t="shared" si="19"/>
        <v>15</v>
      </c>
      <c r="H107" s="27">
        <f t="shared" si="19"/>
        <v>0</v>
      </c>
      <c r="I107" s="27">
        <f t="shared" si="19"/>
        <v>0</v>
      </c>
      <c r="J107" s="60"/>
    </row>
    <row r="108" spans="1:10" s="26" customFormat="1" ht="25.5">
      <c r="A108" s="3">
        <v>101</v>
      </c>
      <c r="B108" s="50" t="s">
        <v>103</v>
      </c>
      <c r="C108" s="17">
        <v>807</v>
      </c>
      <c r="D108" s="4" t="s">
        <v>192</v>
      </c>
      <c r="E108" s="4">
        <v>9610000920</v>
      </c>
      <c r="F108" s="4" t="s">
        <v>80</v>
      </c>
      <c r="G108" s="27">
        <f>G109</f>
        <v>15</v>
      </c>
      <c r="H108" s="27">
        <f>H109</f>
        <v>0</v>
      </c>
      <c r="I108" s="27">
        <f>I109</f>
        <v>0</v>
      </c>
      <c r="J108" s="60"/>
    </row>
    <row r="109" spans="1:10" s="26" customFormat="1" ht="25.5">
      <c r="A109" s="3">
        <v>102</v>
      </c>
      <c r="B109" s="50" t="s">
        <v>74</v>
      </c>
      <c r="C109" s="17">
        <v>807</v>
      </c>
      <c r="D109" s="4" t="s">
        <v>192</v>
      </c>
      <c r="E109" s="4">
        <v>9610000920</v>
      </c>
      <c r="F109" s="4" t="s">
        <v>65</v>
      </c>
      <c r="G109" s="27">
        <v>15</v>
      </c>
      <c r="H109" s="27">
        <v>0</v>
      </c>
      <c r="I109" s="27">
        <v>0</v>
      </c>
      <c r="J109" s="60"/>
    </row>
    <row r="110" spans="1:10" s="6" customFormat="1" ht="25.5">
      <c r="A110" s="3">
        <v>103</v>
      </c>
      <c r="B110" s="47" t="s">
        <v>57</v>
      </c>
      <c r="C110" s="19">
        <v>807</v>
      </c>
      <c r="D110" s="12" t="s">
        <v>58</v>
      </c>
      <c r="E110" s="12" t="s">
        <v>20</v>
      </c>
      <c r="F110" s="12" t="s">
        <v>20</v>
      </c>
      <c r="G110" s="33">
        <f>G111+G116</f>
        <v>170.9</v>
      </c>
      <c r="H110" s="33">
        <f>H111+H116</f>
        <v>70</v>
      </c>
      <c r="I110" s="33">
        <f>I111+I116</f>
        <v>70</v>
      </c>
      <c r="J110" s="73"/>
    </row>
    <row r="111" spans="1:10" s="7" customFormat="1" ht="38.25">
      <c r="A111" s="3">
        <v>104</v>
      </c>
      <c r="B111" s="48" t="s">
        <v>122</v>
      </c>
      <c r="C111" s="17">
        <v>807</v>
      </c>
      <c r="D111" s="4" t="s">
        <v>58</v>
      </c>
      <c r="E111" s="4" t="s">
        <v>95</v>
      </c>
      <c r="F111" s="4"/>
      <c r="G111" s="27">
        <f aca="true" t="shared" si="20" ref="G111:I112">G112</f>
        <v>70.9</v>
      </c>
      <c r="H111" s="27">
        <f t="shared" si="20"/>
        <v>70</v>
      </c>
      <c r="I111" s="27">
        <f t="shared" si="20"/>
        <v>70</v>
      </c>
      <c r="J111" s="72"/>
    </row>
    <row r="112" spans="1:10" s="5" customFormat="1" ht="12.75">
      <c r="A112" s="3">
        <v>105</v>
      </c>
      <c r="B112" s="50" t="s">
        <v>29</v>
      </c>
      <c r="C112" s="17">
        <v>807</v>
      </c>
      <c r="D112" s="4" t="s">
        <v>58</v>
      </c>
      <c r="E112" s="4" t="s">
        <v>96</v>
      </c>
      <c r="F112" s="4"/>
      <c r="G112" s="27">
        <f t="shared" si="20"/>
        <v>70.9</v>
      </c>
      <c r="H112" s="27">
        <f t="shared" si="20"/>
        <v>70</v>
      </c>
      <c r="I112" s="27">
        <f t="shared" si="20"/>
        <v>70</v>
      </c>
      <c r="J112" s="60"/>
    </row>
    <row r="113" spans="1:10" s="5" customFormat="1" ht="76.5">
      <c r="A113" s="3">
        <v>106</v>
      </c>
      <c r="B113" s="50" t="s">
        <v>190</v>
      </c>
      <c r="C113" s="17">
        <v>807</v>
      </c>
      <c r="D113" s="4" t="s">
        <v>58</v>
      </c>
      <c r="E113" s="4" t="s">
        <v>162</v>
      </c>
      <c r="F113" s="4"/>
      <c r="G113" s="27">
        <f aca="true" t="shared" si="21" ref="G113:I114">G114</f>
        <v>70.9</v>
      </c>
      <c r="H113" s="27">
        <f t="shared" si="21"/>
        <v>70</v>
      </c>
      <c r="I113" s="27">
        <f t="shared" si="21"/>
        <v>70</v>
      </c>
      <c r="J113" s="60"/>
    </row>
    <row r="114" spans="1:10" s="5" customFormat="1" ht="25.5">
      <c r="A114" s="3">
        <v>107</v>
      </c>
      <c r="B114" s="50" t="s">
        <v>103</v>
      </c>
      <c r="C114" s="17">
        <v>807</v>
      </c>
      <c r="D114" s="4" t="s">
        <v>58</v>
      </c>
      <c r="E114" s="4" t="s">
        <v>162</v>
      </c>
      <c r="F114" s="4" t="s">
        <v>80</v>
      </c>
      <c r="G114" s="27">
        <f t="shared" si="21"/>
        <v>70.9</v>
      </c>
      <c r="H114" s="27">
        <f t="shared" si="21"/>
        <v>70</v>
      </c>
      <c r="I114" s="27">
        <f t="shared" si="21"/>
        <v>70</v>
      </c>
      <c r="J114" s="60"/>
    </row>
    <row r="115" spans="1:10" s="5" customFormat="1" ht="25.5">
      <c r="A115" s="3">
        <v>108</v>
      </c>
      <c r="B115" s="50" t="s">
        <v>74</v>
      </c>
      <c r="C115" s="17">
        <v>807</v>
      </c>
      <c r="D115" s="4" t="s">
        <v>58</v>
      </c>
      <c r="E115" s="4" t="s">
        <v>162</v>
      </c>
      <c r="F115" s="4" t="s">
        <v>65</v>
      </c>
      <c r="G115" s="27">
        <f>70+0.9</f>
        <v>70.9</v>
      </c>
      <c r="H115" s="27">
        <v>70</v>
      </c>
      <c r="I115" s="27">
        <v>70</v>
      </c>
      <c r="J115" s="60">
        <v>0.9</v>
      </c>
    </row>
    <row r="116" spans="1:10" s="5" customFormat="1" ht="21" customHeight="1">
      <c r="A116" s="3">
        <v>109</v>
      </c>
      <c r="B116" s="50" t="s">
        <v>36</v>
      </c>
      <c r="C116" s="17">
        <v>807</v>
      </c>
      <c r="D116" s="4" t="s">
        <v>58</v>
      </c>
      <c r="E116" s="4">
        <v>9600000000</v>
      </c>
      <c r="F116" s="4"/>
      <c r="G116" s="27">
        <f aca="true" t="shared" si="22" ref="G116:I119">G117</f>
        <v>100</v>
      </c>
      <c r="H116" s="27">
        <f t="shared" si="22"/>
        <v>0</v>
      </c>
      <c r="I116" s="27">
        <f t="shared" si="22"/>
        <v>0</v>
      </c>
      <c r="J116" s="60"/>
    </row>
    <row r="117" spans="1:10" s="5" customFormat="1" ht="15.75" customHeight="1">
      <c r="A117" s="3">
        <v>110</v>
      </c>
      <c r="B117" s="50" t="s">
        <v>31</v>
      </c>
      <c r="C117" s="17">
        <v>807</v>
      </c>
      <c r="D117" s="4" t="s">
        <v>58</v>
      </c>
      <c r="E117" s="4">
        <v>9610000000</v>
      </c>
      <c r="F117" s="4"/>
      <c r="G117" s="27">
        <f t="shared" si="22"/>
        <v>100</v>
      </c>
      <c r="H117" s="27">
        <f t="shared" si="22"/>
        <v>0</v>
      </c>
      <c r="I117" s="27">
        <f t="shared" si="22"/>
        <v>0</v>
      </c>
      <c r="J117" s="60"/>
    </row>
    <row r="118" spans="1:10" s="5" customFormat="1" ht="38.25">
      <c r="A118" s="3">
        <v>111</v>
      </c>
      <c r="B118" s="50" t="s">
        <v>34</v>
      </c>
      <c r="C118" s="17">
        <v>807</v>
      </c>
      <c r="D118" s="4" t="s">
        <v>58</v>
      </c>
      <c r="E118" s="13">
        <v>9610000920</v>
      </c>
      <c r="F118" s="4"/>
      <c r="G118" s="27">
        <f t="shared" si="22"/>
        <v>100</v>
      </c>
      <c r="H118" s="27">
        <f t="shared" si="22"/>
        <v>0</v>
      </c>
      <c r="I118" s="27">
        <f t="shared" si="22"/>
        <v>0</v>
      </c>
      <c r="J118" s="60"/>
    </row>
    <row r="119" spans="1:10" s="5" customFormat="1" ht="25.5">
      <c r="A119" s="3">
        <v>112</v>
      </c>
      <c r="B119" s="50" t="s">
        <v>103</v>
      </c>
      <c r="C119" s="17">
        <v>807</v>
      </c>
      <c r="D119" s="4" t="s">
        <v>58</v>
      </c>
      <c r="E119" s="13">
        <v>9610000920</v>
      </c>
      <c r="F119" s="4" t="s">
        <v>80</v>
      </c>
      <c r="G119" s="27">
        <f t="shared" si="22"/>
        <v>100</v>
      </c>
      <c r="H119" s="27">
        <f t="shared" si="22"/>
        <v>0</v>
      </c>
      <c r="I119" s="27">
        <f t="shared" si="22"/>
        <v>0</v>
      </c>
      <c r="J119" s="60"/>
    </row>
    <row r="120" spans="1:10" s="5" customFormat="1" ht="25.5">
      <c r="A120" s="3">
        <v>113</v>
      </c>
      <c r="B120" s="50" t="s">
        <v>74</v>
      </c>
      <c r="C120" s="17">
        <v>807</v>
      </c>
      <c r="D120" s="4" t="s">
        <v>58</v>
      </c>
      <c r="E120" s="13">
        <v>9610000920</v>
      </c>
      <c r="F120" s="4" t="s">
        <v>65</v>
      </c>
      <c r="G120" s="27">
        <v>100</v>
      </c>
      <c r="H120" s="27">
        <v>0</v>
      </c>
      <c r="I120" s="27">
        <v>0</v>
      </c>
      <c r="J120" s="60"/>
    </row>
    <row r="121" spans="1:10" s="5" customFormat="1" ht="12.75">
      <c r="A121" s="3">
        <v>114</v>
      </c>
      <c r="B121" s="46" t="s">
        <v>55</v>
      </c>
      <c r="C121" s="20">
        <v>807</v>
      </c>
      <c r="D121" s="11" t="s">
        <v>72</v>
      </c>
      <c r="E121" s="11" t="s">
        <v>20</v>
      </c>
      <c r="F121" s="11" t="s">
        <v>20</v>
      </c>
      <c r="G121" s="29">
        <f>G122+G140</f>
        <v>9231.1</v>
      </c>
      <c r="H121" s="29">
        <f>H122+H140</f>
        <v>5904.7</v>
      </c>
      <c r="I121" s="29">
        <f>I122+I140</f>
        <v>5904.7</v>
      </c>
      <c r="J121" s="60"/>
    </row>
    <row r="122" spans="1:10" s="5" customFormat="1" ht="15.75" customHeight="1">
      <c r="A122" s="3">
        <v>115</v>
      </c>
      <c r="B122" s="47" t="s">
        <v>10</v>
      </c>
      <c r="C122" s="19">
        <v>807</v>
      </c>
      <c r="D122" s="12" t="s">
        <v>67</v>
      </c>
      <c r="E122" s="12" t="s">
        <v>20</v>
      </c>
      <c r="F122" s="12" t="s">
        <v>20</v>
      </c>
      <c r="G122" s="33">
        <f>G123</f>
        <v>9066.1</v>
      </c>
      <c r="H122" s="33">
        <f aca="true" t="shared" si="23" ref="G122:I123">H123</f>
        <v>5804.7</v>
      </c>
      <c r="I122" s="33">
        <f t="shared" si="23"/>
        <v>5804.7</v>
      </c>
      <c r="J122" s="60"/>
    </row>
    <row r="123" spans="1:10" s="26" customFormat="1" ht="27" customHeight="1">
      <c r="A123" s="3">
        <v>116</v>
      </c>
      <c r="B123" s="50" t="s">
        <v>111</v>
      </c>
      <c r="C123" s="17">
        <v>807</v>
      </c>
      <c r="D123" s="4" t="s">
        <v>67</v>
      </c>
      <c r="E123" s="4" t="s">
        <v>97</v>
      </c>
      <c r="F123" s="4"/>
      <c r="G123" s="27">
        <f t="shared" si="23"/>
        <v>9066.1</v>
      </c>
      <c r="H123" s="27">
        <f t="shared" si="23"/>
        <v>5804.7</v>
      </c>
      <c r="I123" s="27">
        <f t="shared" si="23"/>
        <v>5804.7</v>
      </c>
      <c r="J123" s="60"/>
    </row>
    <row r="124" spans="1:10" s="26" customFormat="1" ht="30" customHeight="1">
      <c r="A124" s="3">
        <v>117</v>
      </c>
      <c r="B124" s="49" t="s">
        <v>40</v>
      </c>
      <c r="C124" s="17">
        <v>807</v>
      </c>
      <c r="D124" s="4" t="s">
        <v>67</v>
      </c>
      <c r="E124" s="4" t="s">
        <v>98</v>
      </c>
      <c r="F124" s="4"/>
      <c r="G124" s="27">
        <f>G128+G131+G134+G137+G125</f>
        <v>9066.1</v>
      </c>
      <c r="H124" s="27">
        <f>H128+H131+H134+H137+H125</f>
        <v>5804.7</v>
      </c>
      <c r="I124" s="27">
        <f>I128+I131+I134+I137+I125</f>
        <v>5804.7</v>
      </c>
      <c r="J124" s="60"/>
    </row>
    <row r="125" spans="1:10" s="26" customFormat="1" ht="54" customHeight="1">
      <c r="A125" s="3">
        <v>118</v>
      </c>
      <c r="B125" s="49" t="s">
        <v>248</v>
      </c>
      <c r="C125" s="17">
        <v>807</v>
      </c>
      <c r="D125" s="4" t="s">
        <v>67</v>
      </c>
      <c r="E125" s="4" t="s">
        <v>247</v>
      </c>
      <c r="F125" s="4"/>
      <c r="G125" s="27">
        <f aca="true" t="shared" si="24" ref="G125:I126">G126</f>
        <v>104.4</v>
      </c>
      <c r="H125" s="27">
        <f t="shared" si="24"/>
        <v>0</v>
      </c>
      <c r="I125" s="27">
        <f t="shared" si="24"/>
        <v>0</v>
      </c>
      <c r="J125" s="60"/>
    </row>
    <row r="126" spans="1:10" s="26" customFormat="1" ht="30" customHeight="1">
      <c r="A126" s="3">
        <v>119</v>
      </c>
      <c r="B126" s="49" t="s">
        <v>103</v>
      </c>
      <c r="C126" s="17">
        <v>807</v>
      </c>
      <c r="D126" s="4" t="s">
        <v>67</v>
      </c>
      <c r="E126" s="4" t="s">
        <v>247</v>
      </c>
      <c r="F126" s="4" t="s">
        <v>80</v>
      </c>
      <c r="G126" s="27">
        <f t="shared" si="24"/>
        <v>104.4</v>
      </c>
      <c r="H126" s="27">
        <f t="shared" si="24"/>
        <v>0</v>
      </c>
      <c r="I126" s="27">
        <f t="shared" si="24"/>
        <v>0</v>
      </c>
      <c r="J126" s="60"/>
    </row>
    <row r="127" spans="1:10" s="26" customFormat="1" ht="30" customHeight="1">
      <c r="A127" s="3">
        <v>120</v>
      </c>
      <c r="B127" s="49" t="s">
        <v>74</v>
      </c>
      <c r="C127" s="17">
        <v>807</v>
      </c>
      <c r="D127" s="4" t="s">
        <v>67</v>
      </c>
      <c r="E127" s="4" t="s">
        <v>247</v>
      </c>
      <c r="F127" s="4" t="s">
        <v>65</v>
      </c>
      <c r="G127" s="27">
        <v>104.4</v>
      </c>
      <c r="H127" s="27">
        <v>0</v>
      </c>
      <c r="I127" s="27">
        <v>0</v>
      </c>
      <c r="J127" s="60"/>
    </row>
    <row r="128" spans="1:10" s="5" customFormat="1" ht="70.5" customHeight="1">
      <c r="A128" s="3">
        <v>121</v>
      </c>
      <c r="B128" s="50" t="s">
        <v>145</v>
      </c>
      <c r="C128" s="17">
        <v>807</v>
      </c>
      <c r="D128" s="4" t="s">
        <v>67</v>
      </c>
      <c r="E128" s="4" t="s">
        <v>163</v>
      </c>
      <c r="F128" s="4"/>
      <c r="G128" s="27">
        <f aca="true" t="shared" si="25" ref="G128:I129">G129</f>
        <v>2800</v>
      </c>
      <c r="H128" s="27">
        <f t="shared" si="25"/>
        <v>2700</v>
      </c>
      <c r="I128" s="27">
        <f t="shared" si="25"/>
        <v>2700</v>
      </c>
      <c r="J128" s="60"/>
    </row>
    <row r="129" spans="1:10" s="5" customFormat="1" ht="25.5">
      <c r="A129" s="3">
        <v>122</v>
      </c>
      <c r="B129" s="50" t="s">
        <v>103</v>
      </c>
      <c r="C129" s="17">
        <v>807</v>
      </c>
      <c r="D129" s="4" t="s">
        <v>67</v>
      </c>
      <c r="E129" s="4" t="s">
        <v>163</v>
      </c>
      <c r="F129" s="4" t="s">
        <v>80</v>
      </c>
      <c r="G129" s="27">
        <f t="shared" si="25"/>
        <v>2800</v>
      </c>
      <c r="H129" s="27">
        <f t="shared" si="25"/>
        <v>2700</v>
      </c>
      <c r="I129" s="27">
        <f t="shared" si="25"/>
        <v>2700</v>
      </c>
      <c r="J129" s="60"/>
    </row>
    <row r="130" spans="1:10" s="5" customFormat="1" ht="25.5">
      <c r="A130" s="3">
        <v>123</v>
      </c>
      <c r="B130" s="50" t="s">
        <v>74</v>
      </c>
      <c r="C130" s="17">
        <v>807</v>
      </c>
      <c r="D130" s="4" t="s">
        <v>67</v>
      </c>
      <c r="E130" s="4" t="s">
        <v>163</v>
      </c>
      <c r="F130" s="4" t="s">
        <v>65</v>
      </c>
      <c r="G130" s="27">
        <f>2700+100</f>
        <v>2800</v>
      </c>
      <c r="H130" s="27">
        <v>2700</v>
      </c>
      <c r="I130" s="27">
        <v>2700</v>
      </c>
      <c r="J130" s="74"/>
    </row>
    <row r="131" spans="1:10" s="5" customFormat="1" ht="56.25" customHeight="1">
      <c r="A131" s="3">
        <v>124</v>
      </c>
      <c r="B131" s="50" t="s">
        <v>146</v>
      </c>
      <c r="C131" s="17">
        <v>807</v>
      </c>
      <c r="D131" s="4" t="s">
        <v>67</v>
      </c>
      <c r="E131" s="4" t="s">
        <v>164</v>
      </c>
      <c r="F131" s="4"/>
      <c r="G131" s="27">
        <f aca="true" t="shared" si="26" ref="G131:I132">G132</f>
        <v>2964.3999999999996</v>
      </c>
      <c r="H131" s="27">
        <f t="shared" si="26"/>
        <v>2454.7</v>
      </c>
      <c r="I131" s="27">
        <f t="shared" si="26"/>
        <v>2454.7</v>
      </c>
      <c r="J131" s="60"/>
    </row>
    <row r="132" spans="1:10" s="5" customFormat="1" ht="25.5">
      <c r="A132" s="3">
        <v>125</v>
      </c>
      <c r="B132" s="50" t="s">
        <v>103</v>
      </c>
      <c r="C132" s="17">
        <v>807</v>
      </c>
      <c r="D132" s="4" t="s">
        <v>67</v>
      </c>
      <c r="E132" s="4" t="s">
        <v>164</v>
      </c>
      <c r="F132" s="4" t="s">
        <v>80</v>
      </c>
      <c r="G132" s="27">
        <f t="shared" si="26"/>
        <v>2964.3999999999996</v>
      </c>
      <c r="H132" s="27">
        <f t="shared" si="26"/>
        <v>2454.7</v>
      </c>
      <c r="I132" s="27">
        <f t="shared" si="26"/>
        <v>2454.7</v>
      </c>
      <c r="J132" s="60"/>
    </row>
    <row r="133" spans="1:10" s="5" customFormat="1" ht="30" customHeight="1">
      <c r="A133" s="3">
        <v>126</v>
      </c>
      <c r="B133" s="50" t="s">
        <v>74</v>
      </c>
      <c r="C133" s="17">
        <v>807</v>
      </c>
      <c r="D133" s="4" t="s">
        <v>67</v>
      </c>
      <c r="E133" s="4" t="s">
        <v>164</v>
      </c>
      <c r="F133" s="4" t="s">
        <v>65</v>
      </c>
      <c r="G133" s="27">
        <f>2454.7+400-40.3+150</f>
        <v>2964.3999999999996</v>
      </c>
      <c r="H133" s="27">
        <v>2454.7</v>
      </c>
      <c r="I133" s="27">
        <v>2454.7</v>
      </c>
      <c r="J133" s="74"/>
    </row>
    <row r="134" spans="1:10" s="5" customFormat="1" ht="69" customHeight="1">
      <c r="A134" s="3">
        <v>127</v>
      </c>
      <c r="B134" s="50" t="s">
        <v>188</v>
      </c>
      <c r="C134" s="17">
        <v>807</v>
      </c>
      <c r="D134" s="4" t="s">
        <v>67</v>
      </c>
      <c r="E134" s="4" t="s">
        <v>187</v>
      </c>
      <c r="F134" s="4"/>
      <c r="G134" s="27">
        <f aca="true" t="shared" si="27" ref="G134:I135">G135</f>
        <v>650</v>
      </c>
      <c r="H134" s="27">
        <f t="shared" si="27"/>
        <v>650</v>
      </c>
      <c r="I134" s="27">
        <f t="shared" si="27"/>
        <v>650</v>
      </c>
      <c r="J134" s="74"/>
    </row>
    <row r="135" spans="1:10" s="5" customFormat="1" ht="30" customHeight="1">
      <c r="A135" s="3">
        <v>128</v>
      </c>
      <c r="B135" s="50" t="s">
        <v>103</v>
      </c>
      <c r="C135" s="17">
        <v>807</v>
      </c>
      <c r="D135" s="4" t="s">
        <v>67</v>
      </c>
      <c r="E135" s="4" t="s">
        <v>187</v>
      </c>
      <c r="F135" s="4" t="s">
        <v>80</v>
      </c>
      <c r="G135" s="27">
        <f t="shared" si="27"/>
        <v>650</v>
      </c>
      <c r="H135" s="27">
        <f t="shared" si="27"/>
        <v>650</v>
      </c>
      <c r="I135" s="27">
        <f t="shared" si="27"/>
        <v>650</v>
      </c>
      <c r="J135" s="74"/>
    </row>
    <row r="136" spans="1:10" s="5" customFormat="1" ht="30" customHeight="1">
      <c r="A136" s="3">
        <v>129</v>
      </c>
      <c r="B136" s="50" t="s">
        <v>74</v>
      </c>
      <c r="C136" s="17">
        <v>807</v>
      </c>
      <c r="D136" s="4" t="s">
        <v>67</v>
      </c>
      <c r="E136" s="4" t="s">
        <v>187</v>
      </c>
      <c r="F136" s="4" t="s">
        <v>65</v>
      </c>
      <c r="G136" s="27">
        <v>650</v>
      </c>
      <c r="H136" s="27">
        <v>650</v>
      </c>
      <c r="I136" s="27">
        <v>650</v>
      </c>
      <c r="J136" s="74"/>
    </row>
    <row r="137" spans="1:10" s="5" customFormat="1" ht="67.5" customHeight="1">
      <c r="A137" s="3">
        <v>130</v>
      </c>
      <c r="B137" s="50" t="s">
        <v>222</v>
      </c>
      <c r="C137" s="17">
        <v>807</v>
      </c>
      <c r="D137" s="4" t="s">
        <v>67</v>
      </c>
      <c r="E137" s="4" t="s">
        <v>221</v>
      </c>
      <c r="F137" s="4"/>
      <c r="G137" s="27">
        <f aca="true" t="shared" si="28" ref="G137:I138">G138</f>
        <v>2547.3</v>
      </c>
      <c r="H137" s="27">
        <f t="shared" si="28"/>
        <v>0</v>
      </c>
      <c r="I137" s="27">
        <f t="shared" si="28"/>
        <v>0</v>
      </c>
      <c r="J137" s="74"/>
    </row>
    <row r="138" spans="1:10" s="5" customFormat="1" ht="30" customHeight="1">
      <c r="A138" s="3">
        <v>131</v>
      </c>
      <c r="B138" s="50" t="s">
        <v>103</v>
      </c>
      <c r="C138" s="17">
        <v>807</v>
      </c>
      <c r="D138" s="4" t="s">
        <v>67</v>
      </c>
      <c r="E138" s="4" t="s">
        <v>221</v>
      </c>
      <c r="F138" s="4" t="s">
        <v>80</v>
      </c>
      <c r="G138" s="27">
        <f t="shared" si="28"/>
        <v>2547.3</v>
      </c>
      <c r="H138" s="27">
        <f t="shared" si="28"/>
        <v>0</v>
      </c>
      <c r="I138" s="27">
        <f t="shared" si="28"/>
        <v>0</v>
      </c>
      <c r="J138" s="74"/>
    </row>
    <row r="139" spans="1:10" s="5" customFormat="1" ht="30" customHeight="1">
      <c r="A139" s="3">
        <v>132</v>
      </c>
      <c r="B139" s="50" t="s">
        <v>74</v>
      </c>
      <c r="C139" s="17">
        <v>807</v>
      </c>
      <c r="D139" s="4" t="s">
        <v>67</v>
      </c>
      <c r="E139" s="4" t="s">
        <v>221</v>
      </c>
      <c r="F139" s="4" t="s">
        <v>65</v>
      </c>
      <c r="G139" s="27">
        <v>2547.3</v>
      </c>
      <c r="H139" s="27">
        <v>0</v>
      </c>
      <c r="I139" s="27">
        <v>0</v>
      </c>
      <c r="J139" s="74"/>
    </row>
    <row r="140" spans="1:10" s="5" customFormat="1" ht="15" customHeight="1">
      <c r="A140" s="3">
        <v>133</v>
      </c>
      <c r="B140" s="54" t="s">
        <v>124</v>
      </c>
      <c r="C140" s="19">
        <v>807</v>
      </c>
      <c r="D140" s="12" t="s">
        <v>123</v>
      </c>
      <c r="E140" s="12"/>
      <c r="F140" s="12"/>
      <c r="G140" s="33">
        <f>G141</f>
        <v>165</v>
      </c>
      <c r="H140" s="33">
        <f>H141</f>
        <v>100</v>
      </c>
      <c r="I140" s="33">
        <f>I141</f>
        <v>100</v>
      </c>
      <c r="J140" s="74"/>
    </row>
    <row r="141" spans="1:10" s="5" customFormat="1" ht="25.5">
      <c r="A141" s="3">
        <v>134</v>
      </c>
      <c r="B141" s="50" t="s">
        <v>111</v>
      </c>
      <c r="C141" s="17">
        <v>807</v>
      </c>
      <c r="D141" s="4" t="s">
        <v>123</v>
      </c>
      <c r="E141" s="4" t="s">
        <v>97</v>
      </c>
      <c r="F141" s="4"/>
      <c r="G141" s="27">
        <f aca="true" t="shared" si="29" ref="G141:I143">G142</f>
        <v>165</v>
      </c>
      <c r="H141" s="27">
        <f t="shared" si="29"/>
        <v>100</v>
      </c>
      <c r="I141" s="27">
        <f t="shared" si="29"/>
        <v>100</v>
      </c>
      <c r="J141" s="74"/>
    </row>
    <row r="142" spans="1:10" s="5" customFormat="1" ht="25.5">
      <c r="A142" s="3">
        <v>135</v>
      </c>
      <c r="B142" s="50" t="s">
        <v>6</v>
      </c>
      <c r="C142" s="17">
        <v>807</v>
      </c>
      <c r="D142" s="4" t="s">
        <v>123</v>
      </c>
      <c r="E142" s="4" t="s">
        <v>101</v>
      </c>
      <c r="F142" s="4"/>
      <c r="G142" s="27">
        <f t="shared" si="29"/>
        <v>165</v>
      </c>
      <c r="H142" s="27">
        <f t="shared" si="29"/>
        <v>100</v>
      </c>
      <c r="I142" s="27">
        <f t="shared" si="29"/>
        <v>100</v>
      </c>
      <c r="J142" s="74"/>
    </row>
    <row r="143" spans="1:10" s="5" customFormat="1" ht="72" customHeight="1">
      <c r="A143" s="3">
        <v>136</v>
      </c>
      <c r="B143" s="50" t="s">
        <v>125</v>
      </c>
      <c r="C143" s="17">
        <v>807</v>
      </c>
      <c r="D143" s="4" t="s">
        <v>123</v>
      </c>
      <c r="E143" s="4" t="s">
        <v>165</v>
      </c>
      <c r="F143" s="4"/>
      <c r="G143" s="27">
        <f t="shared" si="29"/>
        <v>165</v>
      </c>
      <c r="H143" s="27">
        <f t="shared" si="29"/>
        <v>100</v>
      </c>
      <c r="I143" s="27">
        <f t="shared" si="29"/>
        <v>100</v>
      </c>
      <c r="J143" s="74"/>
    </row>
    <row r="144" spans="1:10" s="5" customFormat="1" ht="28.5" customHeight="1">
      <c r="A144" s="3">
        <v>137</v>
      </c>
      <c r="B144" s="50" t="s">
        <v>103</v>
      </c>
      <c r="C144" s="17">
        <v>807</v>
      </c>
      <c r="D144" s="4" t="s">
        <v>123</v>
      </c>
      <c r="E144" s="4" t="s">
        <v>165</v>
      </c>
      <c r="F144" s="4" t="s">
        <v>80</v>
      </c>
      <c r="G144" s="27">
        <f>G145</f>
        <v>165</v>
      </c>
      <c r="H144" s="27">
        <f>H145</f>
        <v>100</v>
      </c>
      <c r="I144" s="27">
        <f>I145</f>
        <v>100</v>
      </c>
      <c r="J144" s="74"/>
    </row>
    <row r="145" spans="1:10" s="5" customFormat="1" ht="25.5" customHeight="1">
      <c r="A145" s="3">
        <v>138</v>
      </c>
      <c r="B145" s="50" t="s">
        <v>74</v>
      </c>
      <c r="C145" s="17">
        <v>807</v>
      </c>
      <c r="D145" s="4" t="s">
        <v>123</v>
      </c>
      <c r="E145" s="4" t="s">
        <v>165</v>
      </c>
      <c r="F145" s="4" t="s">
        <v>65</v>
      </c>
      <c r="G145" s="27">
        <f>100+65</f>
        <v>165</v>
      </c>
      <c r="H145" s="27">
        <v>100</v>
      </c>
      <c r="I145" s="27">
        <v>100</v>
      </c>
      <c r="J145" s="74">
        <v>65</v>
      </c>
    </row>
    <row r="146" spans="1:10" s="5" customFormat="1" ht="15.75" customHeight="1">
      <c r="A146" s="3">
        <v>139</v>
      </c>
      <c r="B146" s="46" t="s">
        <v>54</v>
      </c>
      <c r="C146" s="20">
        <v>807</v>
      </c>
      <c r="D146" s="11" t="s">
        <v>60</v>
      </c>
      <c r="E146" s="11" t="s">
        <v>20</v>
      </c>
      <c r="F146" s="11" t="s">
        <v>20</v>
      </c>
      <c r="G146" s="29">
        <f>G147+G160+G178+G231</f>
        <v>20388.5</v>
      </c>
      <c r="H146" s="29">
        <f>H147+H160+H178+H231</f>
        <v>15032.599999999999</v>
      </c>
      <c r="I146" s="29">
        <f>I147+I160+I178+I231</f>
        <v>14628.8</v>
      </c>
      <c r="J146" s="60"/>
    </row>
    <row r="147" spans="1:10" s="7" customFormat="1" ht="13.5" customHeight="1">
      <c r="A147" s="3">
        <v>140</v>
      </c>
      <c r="B147" s="47" t="s">
        <v>41</v>
      </c>
      <c r="C147" s="63">
        <v>807</v>
      </c>
      <c r="D147" s="64" t="s">
        <v>42</v>
      </c>
      <c r="E147" s="64"/>
      <c r="F147" s="64"/>
      <c r="G147" s="33">
        <f>G148+G155</f>
        <v>3495.1</v>
      </c>
      <c r="H147" s="33">
        <f>H148+H155</f>
        <v>3140</v>
      </c>
      <c r="I147" s="33">
        <f>I148+I155</f>
        <v>3140</v>
      </c>
      <c r="J147" s="72"/>
    </row>
    <row r="148" spans="1:10" s="5" customFormat="1" ht="29.25" customHeight="1">
      <c r="A148" s="3">
        <v>141</v>
      </c>
      <c r="B148" s="48" t="s">
        <v>112</v>
      </c>
      <c r="C148" s="61">
        <v>807</v>
      </c>
      <c r="D148" s="41" t="s">
        <v>42</v>
      </c>
      <c r="E148" s="41" t="s">
        <v>151</v>
      </c>
      <c r="F148" s="41"/>
      <c r="G148" s="27">
        <f aca="true" t="shared" si="30" ref="G148:I149">G149</f>
        <v>3430.1</v>
      </c>
      <c r="H148" s="27">
        <f t="shared" si="30"/>
        <v>3140</v>
      </c>
      <c r="I148" s="27">
        <f t="shared" si="30"/>
        <v>3140</v>
      </c>
      <c r="J148" s="60"/>
    </row>
    <row r="149" spans="1:10" s="5" customFormat="1" ht="26.25" customHeight="1">
      <c r="A149" s="3">
        <v>142</v>
      </c>
      <c r="B149" s="50" t="s">
        <v>43</v>
      </c>
      <c r="C149" s="61">
        <v>807</v>
      </c>
      <c r="D149" s="41" t="s">
        <v>42</v>
      </c>
      <c r="E149" s="41" t="s">
        <v>152</v>
      </c>
      <c r="F149" s="41"/>
      <c r="G149" s="27">
        <f>G150</f>
        <v>3430.1</v>
      </c>
      <c r="H149" s="27">
        <f t="shared" si="30"/>
        <v>3140</v>
      </c>
      <c r="I149" s="27">
        <f>I150</f>
        <v>3140</v>
      </c>
      <c r="J149" s="60"/>
    </row>
    <row r="150" spans="1:10" s="5" customFormat="1" ht="71.25" customHeight="1">
      <c r="A150" s="3">
        <v>143</v>
      </c>
      <c r="B150" s="50" t="s">
        <v>113</v>
      </c>
      <c r="C150" s="61">
        <v>807</v>
      </c>
      <c r="D150" s="41" t="s">
        <v>42</v>
      </c>
      <c r="E150" s="41" t="s">
        <v>166</v>
      </c>
      <c r="F150" s="41"/>
      <c r="G150" s="27">
        <f>G151+G153</f>
        <v>3430.1</v>
      </c>
      <c r="H150" s="27">
        <f>H151+H153</f>
        <v>3140</v>
      </c>
      <c r="I150" s="27">
        <f>I151+I153</f>
        <v>3140</v>
      </c>
      <c r="J150" s="60"/>
    </row>
    <row r="151" spans="1:10" s="5" customFormat="1" ht="24.75" customHeight="1">
      <c r="A151" s="3">
        <v>144</v>
      </c>
      <c r="B151" s="50" t="s">
        <v>103</v>
      </c>
      <c r="C151" s="17">
        <v>807</v>
      </c>
      <c r="D151" s="4" t="s">
        <v>42</v>
      </c>
      <c r="E151" s="4" t="s">
        <v>166</v>
      </c>
      <c r="F151" s="4" t="s">
        <v>80</v>
      </c>
      <c r="G151" s="27">
        <f>G152</f>
        <v>2330.1</v>
      </c>
      <c r="H151" s="27">
        <f>H152</f>
        <v>1840</v>
      </c>
      <c r="I151" s="27">
        <f>I152</f>
        <v>1840</v>
      </c>
      <c r="J151" s="60"/>
    </row>
    <row r="152" spans="1:10" s="5" customFormat="1" ht="24" customHeight="1">
      <c r="A152" s="3">
        <v>145</v>
      </c>
      <c r="B152" s="50" t="s">
        <v>74</v>
      </c>
      <c r="C152" s="17">
        <v>807</v>
      </c>
      <c r="D152" s="4" t="s">
        <v>42</v>
      </c>
      <c r="E152" s="4" t="s">
        <v>166</v>
      </c>
      <c r="F152" s="4" t="s">
        <v>65</v>
      </c>
      <c r="G152" s="27">
        <f>1840+500-42+42-100+90.1+65-65</f>
        <v>2330.1</v>
      </c>
      <c r="H152" s="27">
        <v>1840</v>
      </c>
      <c r="I152" s="27">
        <v>1840</v>
      </c>
      <c r="J152" s="74">
        <f>90.1+65-65</f>
        <v>90.1</v>
      </c>
    </row>
    <row r="153" spans="1:10" s="5" customFormat="1" ht="15" customHeight="1">
      <c r="A153" s="3">
        <v>146</v>
      </c>
      <c r="B153" s="50" t="s">
        <v>157</v>
      </c>
      <c r="C153" s="17">
        <v>807</v>
      </c>
      <c r="D153" s="4" t="s">
        <v>42</v>
      </c>
      <c r="E153" s="4" t="s">
        <v>166</v>
      </c>
      <c r="F153" s="4" t="s">
        <v>155</v>
      </c>
      <c r="G153" s="27">
        <f>G154</f>
        <v>1100</v>
      </c>
      <c r="H153" s="27">
        <f>H154</f>
        <v>1300</v>
      </c>
      <c r="I153" s="27">
        <f>I154</f>
        <v>1300</v>
      </c>
      <c r="J153" s="74"/>
    </row>
    <row r="154" spans="1:10" s="5" customFormat="1" ht="14.25" customHeight="1">
      <c r="A154" s="3">
        <v>147</v>
      </c>
      <c r="B154" s="50" t="s">
        <v>158</v>
      </c>
      <c r="C154" s="17">
        <v>807</v>
      </c>
      <c r="D154" s="4" t="s">
        <v>42</v>
      </c>
      <c r="E154" s="4" t="s">
        <v>166</v>
      </c>
      <c r="F154" s="4" t="s">
        <v>156</v>
      </c>
      <c r="G154" s="27">
        <f>1000+200+100-100-100</f>
        <v>1100</v>
      </c>
      <c r="H154" s="27">
        <v>1300</v>
      </c>
      <c r="I154" s="27">
        <v>1300</v>
      </c>
      <c r="J154" s="74"/>
    </row>
    <row r="155" spans="1:10" s="5" customFormat="1" ht="14.25" customHeight="1">
      <c r="A155" s="3">
        <v>148</v>
      </c>
      <c r="B155" s="50" t="s">
        <v>36</v>
      </c>
      <c r="C155" s="61">
        <v>807</v>
      </c>
      <c r="D155" s="41" t="s">
        <v>42</v>
      </c>
      <c r="E155" s="4">
        <v>9600000000</v>
      </c>
      <c r="F155" s="4"/>
      <c r="G155" s="27">
        <f aca="true" t="shared" si="31" ref="G155:I158">G156</f>
        <v>65</v>
      </c>
      <c r="H155" s="27">
        <f t="shared" si="31"/>
        <v>0</v>
      </c>
      <c r="I155" s="27">
        <f t="shared" si="31"/>
        <v>0</v>
      </c>
      <c r="J155" s="74"/>
    </row>
    <row r="156" spans="1:10" s="5" customFormat="1" ht="18" customHeight="1">
      <c r="A156" s="3">
        <v>149</v>
      </c>
      <c r="B156" s="50" t="s">
        <v>31</v>
      </c>
      <c r="C156" s="61">
        <v>807</v>
      </c>
      <c r="D156" s="4" t="s">
        <v>42</v>
      </c>
      <c r="E156" s="4">
        <v>9610000000</v>
      </c>
      <c r="F156" s="4"/>
      <c r="G156" s="27">
        <f t="shared" si="31"/>
        <v>65</v>
      </c>
      <c r="H156" s="27">
        <f t="shared" si="31"/>
        <v>0</v>
      </c>
      <c r="I156" s="27">
        <f t="shared" si="31"/>
        <v>0</v>
      </c>
      <c r="J156" s="74"/>
    </row>
    <row r="157" spans="1:10" s="5" customFormat="1" ht="38.25" customHeight="1">
      <c r="A157" s="3">
        <v>150</v>
      </c>
      <c r="B157" s="50" t="s">
        <v>34</v>
      </c>
      <c r="C157" s="17">
        <v>807</v>
      </c>
      <c r="D157" s="4" t="s">
        <v>42</v>
      </c>
      <c r="E157" s="4" t="s">
        <v>251</v>
      </c>
      <c r="F157" s="4"/>
      <c r="G157" s="27">
        <f t="shared" si="31"/>
        <v>65</v>
      </c>
      <c r="H157" s="27">
        <f t="shared" si="31"/>
        <v>0</v>
      </c>
      <c r="I157" s="27">
        <f t="shared" si="31"/>
        <v>0</v>
      </c>
      <c r="J157" s="74"/>
    </row>
    <row r="158" spans="1:10" s="5" customFormat="1" ht="27.75" customHeight="1">
      <c r="A158" s="3">
        <v>151</v>
      </c>
      <c r="B158" s="50" t="s">
        <v>103</v>
      </c>
      <c r="C158" s="17">
        <v>807</v>
      </c>
      <c r="D158" s="4" t="s">
        <v>42</v>
      </c>
      <c r="E158" s="4">
        <v>9610000920</v>
      </c>
      <c r="F158" s="4" t="s">
        <v>80</v>
      </c>
      <c r="G158" s="27">
        <f t="shared" si="31"/>
        <v>65</v>
      </c>
      <c r="H158" s="27">
        <f t="shared" si="31"/>
        <v>0</v>
      </c>
      <c r="I158" s="27">
        <f t="shared" si="31"/>
        <v>0</v>
      </c>
      <c r="J158" s="74"/>
    </row>
    <row r="159" spans="1:10" s="5" customFormat="1" ht="29.25" customHeight="1">
      <c r="A159" s="3">
        <v>152</v>
      </c>
      <c r="B159" s="50" t="s">
        <v>74</v>
      </c>
      <c r="C159" s="17">
        <v>807</v>
      </c>
      <c r="D159" s="4" t="s">
        <v>42</v>
      </c>
      <c r="E159" s="4">
        <v>9610000920</v>
      </c>
      <c r="F159" s="4" t="s">
        <v>65</v>
      </c>
      <c r="G159" s="27">
        <v>65</v>
      </c>
      <c r="H159" s="27">
        <v>0</v>
      </c>
      <c r="I159" s="27">
        <v>0</v>
      </c>
      <c r="J159" s="74">
        <v>65</v>
      </c>
    </row>
    <row r="160" spans="1:10" s="5" customFormat="1" ht="17.25" customHeight="1">
      <c r="A160" s="3">
        <v>153</v>
      </c>
      <c r="B160" s="47" t="s">
        <v>22</v>
      </c>
      <c r="C160" s="19">
        <v>807</v>
      </c>
      <c r="D160" s="12" t="s">
        <v>23</v>
      </c>
      <c r="E160" s="12"/>
      <c r="F160" s="12" t="s">
        <v>20</v>
      </c>
      <c r="G160" s="33">
        <f aca="true" t="shared" si="32" ref="G160:I161">G161</f>
        <v>3951.7</v>
      </c>
      <c r="H160" s="33">
        <f t="shared" si="32"/>
        <v>3500</v>
      </c>
      <c r="I160" s="33">
        <f t="shared" si="32"/>
        <v>3500</v>
      </c>
      <c r="J160" s="60"/>
    </row>
    <row r="161" spans="1:10" s="5" customFormat="1" ht="33" customHeight="1">
      <c r="A161" s="3">
        <v>154</v>
      </c>
      <c r="B161" s="48" t="s">
        <v>112</v>
      </c>
      <c r="C161" s="17">
        <v>807</v>
      </c>
      <c r="D161" s="4" t="s">
        <v>23</v>
      </c>
      <c r="E161" s="4" t="s">
        <v>151</v>
      </c>
      <c r="F161" s="4"/>
      <c r="G161" s="27">
        <f t="shared" si="32"/>
        <v>3951.7</v>
      </c>
      <c r="H161" s="27">
        <f t="shared" si="32"/>
        <v>3500</v>
      </c>
      <c r="I161" s="27">
        <f t="shared" si="32"/>
        <v>3500</v>
      </c>
      <c r="J161" s="60"/>
    </row>
    <row r="162" spans="1:10" s="5" customFormat="1" ht="30" customHeight="1">
      <c r="A162" s="3">
        <v>155</v>
      </c>
      <c r="B162" s="50" t="s">
        <v>2</v>
      </c>
      <c r="C162" s="17">
        <v>807</v>
      </c>
      <c r="D162" s="4" t="s">
        <v>23</v>
      </c>
      <c r="E162" s="4" t="s">
        <v>153</v>
      </c>
      <c r="F162" s="4"/>
      <c r="G162" s="27">
        <f>G163+G166+G169+G172+G175</f>
        <v>3951.7</v>
      </c>
      <c r="H162" s="27">
        <f>H163+H166+H169+H172+H175</f>
        <v>3500</v>
      </c>
      <c r="I162" s="27">
        <f>I163+I166+I169+I172+I175</f>
        <v>3500</v>
      </c>
      <c r="J162" s="60"/>
    </row>
    <row r="163" spans="1:10" s="5" customFormat="1" ht="67.5" customHeight="1">
      <c r="A163" s="3">
        <v>156</v>
      </c>
      <c r="B163" s="50" t="s">
        <v>114</v>
      </c>
      <c r="C163" s="17">
        <v>807</v>
      </c>
      <c r="D163" s="4" t="s">
        <v>23</v>
      </c>
      <c r="E163" s="4" t="s">
        <v>167</v>
      </c>
      <c r="F163" s="4"/>
      <c r="G163" s="27">
        <f aca="true" t="shared" si="33" ref="G163:I164">G164</f>
        <v>1763.2</v>
      </c>
      <c r="H163" s="27">
        <f t="shared" si="33"/>
        <v>2000</v>
      </c>
      <c r="I163" s="27">
        <f t="shared" si="33"/>
        <v>2000</v>
      </c>
      <c r="J163" s="60"/>
    </row>
    <row r="164" spans="1:10" s="5" customFormat="1" ht="32.25" customHeight="1">
      <c r="A164" s="3">
        <v>157</v>
      </c>
      <c r="B164" s="50" t="s">
        <v>103</v>
      </c>
      <c r="C164" s="17">
        <v>807</v>
      </c>
      <c r="D164" s="4" t="s">
        <v>23</v>
      </c>
      <c r="E164" s="4" t="s">
        <v>167</v>
      </c>
      <c r="F164" s="4" t="s">
        <v>80</v>
      </c>
      <c r="G164" s="27">
        <f t="shared" si="33"/>
        <v>1763.2</v>
      </c>
      <c r="H164" s="27">
        <f t="shared" si="33"/>
        <v>2000</v>
      </c>
      <c r="I164" s="27">
        <f t="shared" si="33"/>
        <v>2000</v>
      </c>
      <c r="J164" s="60"/>
    </row>
    <row r="165" spans="1:10" s="5" customFormat="1" ht="39" customHeight="1">
      <c r="A165" s="3">
        <v>158</v>
      </c>
      <c r="B165" s="50" t="s">
        <v>74</v>
      </c>
      <c r="C165" s="17">
        <v>807</v>
      </c>
      <c r="D165" s="4" t="s">
        <v>23</v>
      </c>
      <c r="E165" s="4" t="s">
        <v>167</v>
      </c>
      <c r="F165" s="4" t="s">
        <v>65</v>
      </c>
      <c r="G165" s="27">
        <f>2000-15.1+15.1-120-116.8</f>
        <v>1763.2</v>
      </c>
      <c r="H165" s="27">
        <v>2000</v>
      </c>
      <c r="I165" s="27">
        <v>2000</v>
      </c>
      <c r="J165" s="60">
        <v>-116.8</v>
      </c>
    </row>
    <row r="166" spans="1:10" s="7" customFormat="1" ht="80.25" customHeight="1">
      <c r="A166" s="3">
        <v>159</v>
      </c>
      <c r="B166" s="50" t="s">
        <v>115</v>
      </c>
      <c r="C166" s="17">
        <v>807</v>
      </c>
      <c r="D166" s="4" t="s">
        <v>23</v>
      </c>
      <c r="E166" s="4" t="s">
        <v>168</v>
      </c>
      <c r="F166" s="4"/>
      <c r="G166" s="27">
        <f aca="true" t="shared" si="34" ref="G166:I167">G167</f>
        <v>1197.5</v>
      </c>
      <c r="H166" s="27">
        <f t="shared" si="34"/>
        <v>500</v>
      </c>
      <c r="I166" s="27">
        <f t="shared" si="34"/>
        <v>500</v>
      </c>
      <c r="J166" s="72"/>
    </row>
    <row r="167" spans="1:10" s="5" customFormat="1" ht="29.25" customHeight="1">
      <c r="A167" s="3">
        <v>160</v>
      </c>
      <c r="B167" s="50" t="s">
        <v>103</v>
      </c>
      <c r="C167" s="17">
        <v>807</v>
      </c>
      <c r="D167" s="4" t="s">
        <v>23</v>
      </c>
      <c r="E167" s="4" t="s">
        <v>168</v>
      </c>
      <c r="F167" s="4" t="s">
        <v>80</v>
      </c>
      <c r="G167" s="27">
        <f t="shared" si="34"/>
        <v>1197.5</v>
      </c>
      <c r="H167" s="27">
        <f t="shared" si="34"/>
        <v>500</v>
      </c>
      <c r="I167" s="27">
        <f t="shared" si="34"/>
        <v>500</v>
      </c>
      <c r="J167" s="60"/>
    </row>
    <row r="168" spans="1:10" s="5" customFormat="1" ht="34.5" customHeight="1">
      <c r="A168" s="3">
        <v>161</v>
      </c>
      <c r="B168" s="50" t="s">
        <v>74</v>
      </c>
      <c r="C168" s="17">
        <v>807</v>
      </c>
      <c r="D168" s="4" t="s">
        <v>23</v>
      </c>
      <c r="E168" s="4" t="s">
        <v>168</v>
      </c>
      <c r="F168" s="4" t="s">
        <v>65</v>
      </c>
      <c r="G168" s="27">
        <f>500+500+30-69-0.9+237.4</f>
        <v>1197.5</v>
      </c>
      <c r="H168" s="27">
        <v>500</v>
      </c>
      <c r="I168" s="27">
        <v>500</v>
      </c>
      <c r="J168" s="60">
        <f>-69-0.9+237.4</f>
        <v>167.5</v>
      </c>
    </row>
    <row r="169" spans="1:10" s="5" customFormat="1" ht="81.75" customHeight="1">
      <c r="A169" s="3">
        <v>162</v>
      </c>
      <c r="B169" s="50" t="s">
        <v>116</v>
      </c>
      <c r="C169" s="17">
        <v>807</v>
      </c>
      <c r="D169" s="4" t="s">
        <v>23</v>
      </c>
      <c r="E169" s="4" t="s">
        <v>169</v>
      </c>
      <c r="F169" s="4"/>
      <c r="G169" s="27">
        <f aca="true" t="shared" si="35" ref="G169:I170">G170</f>
        <v>600</v>
      </c>
      <c r="H169" s="27">
        <f t="shared" si="35"/>
        <v>600</v>
      </c>
      <c r="I169" s="27">
        <f t="shared" si="35"/>
        <v>600</v>
      </c>
      <c r="J169" s="60"/>
    </row>
    <row r="170" spans="1:10" s="5" customFormat="1" ht="18.75" customHeight="1">
      <c r="A170" s="3">
        <v>163</v>
      </c>
      <c r="B170" s="48" t="s">
        <v>0</v>
      </c>
      <c r="C170" s="17">
        <v>807</v>
      </c>
      <c r="D170" s="4" t="s">
        <v>23</v>
      </c>
      <c r="E170" s="4" t="s">
        <v>169</v>
      </c>
      <c r="F170" s="4" t="s">
        <v>1</v>
      </c>
      <c r="G170" s="27">
        <f t="shared" si="35"/>
        <v>600</v>
      </c>
      <c r="H170" s="27">
        <f t="shared" si="35"/>
        <v>600</v>
      </c>
      <c r="I170" s="27">
        <f t="shared" si="35"/>
        <v>600</v>
      </c>
      <c r="J170" s="60"/>
    </row>
    <row r="171" spans="1:10" s="5" customFormat="1" ht="25.5">
      <c r="A171" s="3">
        <v>164</v>
      </c>
      <c r="B171" s="48" t="s">
        <v>49</v>
      </c>
      <c r="C171" s="17">
        <v>807</v>
      </c>
      <c r="D171" s="4" t="s">
        <v>23</v>
      </c>
      <c r="E171" s="4" t="s">
        <v>169</v>
      </c>
      <c r="F171" s="4" t="s">
        <v>50</v>
      </c>
      <c r="G171" s="27">
        <f>600+15.1-15.1</f>
        <v>600</v>
      </c>
      <c r="H171" s="27">
        <v>600</v>
      </c>
      <c r="I171" s="27">
        <v>600</v>
      </c>
      <c r="J171" s="60"/>
    </row>
    <row r="172" spans="1:10" s="5" customFormat="1" ht="70.5" customHeight="1">
      <c r="A172" s="3">
        <v>165</v>
      </c>
      <c r="B172" s="48" t="s">
        <v>105</v>
      </c>
      <c r="C172" s="17">
        <v>807</v>
      </c>
      <c r="D172" s="4" t="s">
        <v>23</v>
      </c>
      <c r="E172" s="4" t="s">
        <v>170</v>
      </c>
      <c r="F172" s="4"/>
      <c r="G172" s="27">
        <f aca="true" t="shared" si="36" ref="G172:I173">G173</f>
        <v>391</v>
      </c>
      <c r="H172" s="27">
        <f t="shared" si="36"/>
        <v>300</v>
      </c>
      <c r="I172" s="27">
        <f t="shared" si="36"/>
        <v>300</v>
      </c>
      <c r="J172" s="60"/>
    </row>
    <row r="173" spans="1:10" s="5" customFormat="1" ht="25.5">
      <c r="A173" s="3">
        <v>166</v>
      </c>
      <c r="B173" s="48" t="s">
        <v>103</v>
      </c>
      <c r="C173" s="17">
        <v>807</v>
      </c>
      <c r="D173" s="4" t="s">
        <v>23</v>
      </c>
      <c r="E173" s="4" t="s">
        <v>170</v>
      </c>
      <c r="F173" s="4" t="s">
        <v>80</v>
      </c>
      <c r="G173" s="27">
        <f t="shared" si="36"/>
        <v>391</v>
      </c>
      <c r="H173" s="27">
        <f t="shared" si="36"/>
        <v>300</v>
      </c>
      <c r="I173" s="27">
        <f t="shared" si="36"/>
        <v>300</v>
      </c>
      <c r="J173" s="60"/>
    </row>
    <row r="174" spans="1:10" s="5" customFormat="1" ht="25.5">
      <c r="A174" s="3">
        <v>167</v>
      </c>
      <c r="B174" s="48" t="s">
        <v>74</v>
      </c>
      <c r="C174" s="17">
        <v>807</v>
      </c>
      <c r="D174" s="4" t="s">
        <v>23</v>
      </c>
      <c r="E174" s="4" t="s">
        <v>170</v>
      </c>
      <c r="F174" s="4" t="s">
        <v>65</v>
      </c>
      <c r="G174" s="27">
        <f>300+7+42-35+100+35-58</f>
        <v>391</v>
      </c>
      <c r="H174" s="27">
        <v>300</v>
      </c>
      <c r="I174" s="27">
        <v>300</v>
      </c>
      <c r="J174" s="60">
        <v>-58</v>
      </c>
    </row>
    <row r="175" spans="1:10" s="5" customFormat="1" ht="89.25">
      <c r="A175" s="3">
        <v>168</v>
      </c>
      <c r="B175" s="48" t="s">
        <v>106</v>
      </c>
      <c r="C175" s="17">
        <v>807</v>
      </c>
      <c r="D175" s="4" t="s">
        <v>23</v>
      </c>
      <c r="E175" s="4" t="s">
        <v>171</v>
      </c>
      <c r="F175" s="4"/>
      <c r="G175" s="27">
        <f aca="true" t="shared" si="37" ref="G175:I176">G176</f>
        <v>0</v>
      </c>
      <c r="H175" s="27">
        <f t="shared" si="37"/>
        <v>100</v>
      </c>
      <c r="I175" s="27">
        <f t="shared" si="37"/>
        <v>100</v>
      </c>
      <c r="J175" s="60"/>
    </row>
    <row r="176" spans="1:10" s="5" customFormat="1" ht="25.5">
      <c r="A176" s="3">
        <v>169</v>
      </c>
      <c r="B176" s="48" t="s">
        <v>103</v>
      </c>
      <c r="C176" s="17">
        <v>807</v>
      </c>
      <c r="D176" s="4" t="s">
        <v>23</v>
      </c>
      <c r="E176" s="4" t="s">
        <v>171</v>
      </c>
      <c r="F176" s="4" t="s">
        <v>80</v>
      </c>
      <c r="G176" s="27">
        <f t="shared" si="37"/>
        <v>0</v>
      </c>
      <c r="H176" s="27">
        <f t="shared" si="37"/>
        <v>100</v>
      </c>
      <c r="I176" s="27">
        <f t="shared" si="37"/>
        <v>100</v>
      </c>
      <c r="J176" s="60"/>
    </row>
    <row r="177" spans="1:10" s="5" customFormat="1" ht="25.5">
      <c r="A177" s="3">
        <v>170</v>
      </c>
      <c r="B177" s="48" t="s">
        <v>74</v>
      </c>
      <c r="C177" s="17">
        <v>807</v>
      </c>
      <c r="D177" s="4" t="s">
        <v>23</v>
      </c>
      <c r="E177" s="4" t="s">
        <v>171</v>
      </c>
      <c r="F177" s="4" t="s">
        <v>65</v>
      </c>
      <c r="G177" s="27">
        <f>100+120+147.8-367.8</f>
        <v>0</v>
      </c>
      <c r="H177" s="27">
        <v>100</v>
      </c>
      <c r="I177" s="27">
        <v>100</v>
      </c>
      <c r="J177" s="60">
        <f>147.8-367.8</f>
        <v>-220</v>
      </c>
    </row>
    <row r="178" spans="1:10" s="5" customFormat="1" ht="12.75">
      <c r="A178" s="3">
        <v>171</v>
      </c>
      <c r="B178" s="55" t="s">
        <v>4</v>
      </c>
      <c r="C178" s="19">
        <v>807</v>
      </c>
      <c r="D178" s="12" t="s">
        <v>3</v>
      </c>
      <c r="E178" s="12"/>
      <c r="F178" s="12"/>
      <c r="G178" s="33">
        <f>G179+G226</f>
        <v>10051.1</v>
      </c>
      <c r="H178" s="33">
        <f>H179+H226</f>
        <v>5039.9</v>
      </c>
      <c r="I178" s="33">
        <f>I179+I226</f>
        <v>4636.1</v>
      </c>
      <c r="J178" s="60"/>
    </row>
    <row r="179" spans="1:10" s="5" customFormat="1" ht="25.5">
      <c r="A179" s="3">
        <v>172</v>
      </c>
      <c r="B179" s="48" t="s">
        <v>111</v>
      </c>
      <c r="C179" s="17">
        <v>807</v>
      </c>
      <c r="D179" s="4" t="s">
        <v>3</v>
      </c>
      <c r="E179" s="4" t="s">
        <v>97</v>
      </c>
      <c r="F179" s="4"/>
      <c r="G179" s="27">
        <f>G180+G184+G197+G210</f>
        <v>9987.1</v>
      </c>
      <c r="H179" s="27">
        <f>H180+H184+H197+H210</f>
        <v>5039.9</v>
      </c>
      <c r="I179" s="27">
        <f>I180+I184+I197+I210</f>
        <v>4636.1</v>
      </c>
      <c r="J179" s="60"/>
    </row>
    <row r="180" spans="1:10" s="5" customFormat="1" ht="25.5">
      <c r="A180" s="3">
        <v>173</v>
      </c>
      <c r="B180" s="48" t="s">
        <v>87</v>
      </c>
      <c r="C180" s="17">
        <v>807</v>
      </c>
      <c r="D180" s="4" t="s">
        <v>3</v>
      </c>
      <c r="E180" s="4" t="s">
        <v>99</v>
      </c>
      <c r="F180" s="4"/>
      <c r="G180" s="27">
        <f>G181</f>
        <v>2539</v>
      </c>
      <c r="H180" s="27">
        <f>H181</f>
        <v>2500</v>
      </c>
      <c r="I180" s="27">
        <f>I181</f>
        <v>2096.2</v>
      </c>
      <c r="J180" s="60"/>
    </row>
    <row r="181" spans="1:10" s="5" customFormat="1" ht="51">
      <c r="A181" s="3">
        <v>174</v>
      </c>
      <c r="B181" s="50" t="s">
        <v>117</v>
      </c>
      <c r="C181" s="17">
        <v>807</v>
      </c>
      <c r="D181" s="4" t="s">
        <v>3</v>
      </c>
      <c r="E181" s="4" t="s">
        <v>172</v>
      </c>
      <c r="F181" s="4"/>
      <c r="G181" s="27">
        <f aca="true" t="shared" si="38" ref="G181:I182">G182</f>
        <v>2539</v>
      </c>
      <c r="H181" s="27">
        <f t="shared" si="38"/>
        <v>2500</v>
      </c>
      <c r="I181" s="27">
        <f t="shared" si="38"/>
        <v>2096.2</v>
      </c>
      <c r="J181" s="60"/>
    </row>
    <row r="182" spans="1:10" s="5" customFormat="1" ht="25.5">
      <c r="A182" s="3">
        <v>175</v>
      </c>
      <c r="B182" s="50" t="s">
        <v>103</v>
      </c>
      <c r="C182" s="17">
        <v>807</v>
      </c>
      <c r="D182" s="4" t="s">
        <v>3</v>
      </c>
      <c r="E182" s="4" t="s">
        <v>172</v>
      </c>
      <c r="F182" s="4" t="s">
        <v>80</v>
      </c>
      <c r="G182" s="27">
        <f t="shared" si="38"/>
        <v>2539</v>
      </c>
      <c r="H182" s="27">
        <f t="shared" si="38"/>
        <v>2500</v>
      </c>
      <c r="I182" s="27">
        <f t="shared" si="38"/>
        <v>2096.2</v>
      </c>
      <c r="J182" s="60"/>
    </row>
    <row r="183" spans="1:10" s="5" customFormat="1" ht="25.5">
      <c r="A183" s="3">
        <v>176</v>
      </c>
      <c r="B183" s="50" t="s">
        <v>74</v>
      </c>
      <c r="C183" s="17">
        <v>807</v>
      </c>
      <c r="D183" s="4" t="s">
        <v>3</v>
      </c>
      <c r="E183" s="4" t="s">
        <v>172</v>
      </c>
      <c r="F183" s="4" t="s">
        <v>65</v>
      </c>
      <c r="G183" s="27">
        <f>2500+200-7+100-107-35-120+8</f>
        <v>2539</v>
      </c>
      <c r="H183" s="27">
        <v>2500</v>
      </c>
      <c r="I183" s="27">
        <v>2096.2</v>
      </c>
      <c r="J183" s="60">
        <f>-120+8</f>
        <v>-112</v>
      </c>
    </row>
    <row r="184" spans="1:10" s="5" customFormat="1" ht="25.5">
      <c r="A184" s="3">
        <v>177</v>
      </c>
      <c r="B184" s="50" t="s">
        <v>5</v>
      </c>
      <c r="C184" s="17">
        <v>807</v>
      </c>
      <c r="D184" s="4" t="s">
        <v>3</v>
      </c>
      <c r="E184" s="4" t="s">
        <v>100</v>
      </c>
      <c r="F184" s="4"/>
      <c r="G184" s="27">
        <f>G188+G191+G185+G194</f>
        <v>2036</v>
      </c>
      <c r="H184" s="27">
        <f>H188+H191+H185+H194</f>
        <v>800</v>
      </c>
      <c r="I184" s="27">
        <f>I188+I191+I185+I194</f>
        <v>800</v>
      </c>
      <c r="J184" s="60"/>
    </row>
    <row r="185" spans="1:10" s="5" customFormat="1" ht="63.75">
      <c r="A185" s="3">
        <v>178</v>
      </c>
      <c r="B185" s="50" t="s">
        <v>245</v>
      </c>
      <c r="C185" s="17">
        <v>807</v>
      </c>
      <c r="D185" s="4" t="s">
        <v>3</v>
      </c>
      <c r="E185" s="4" t="s">
        <v>243</v>
      </c>
      <c r="F185" s="4"/>
      <c r="G185" s="27">
        <f aca="true" t="shared" si="39" ref="G185:I186">G186</f>
        <v>949.7</v>
      </c>
      <c r="H185" s="27">
        <f t="shared" si="39"/>
        <v>0</v>
      </c>
      <c r="I185" s="27">
        <f t="shared" si="39"/>
        <v>0</v>
      </c>
      <c r="J185" s="60"/>
    </row>
    <row r="186" spans="1:10" s="5" customFormat="1" ht="25.5">
      <c r="A186" s="3">
        <v>179</v>
      </c>
      <c r="B186" s="50" t="s">
        <v>103</v>
      </c>
      <c r="C186" s="17">
        <v>807</v>
      </c>
      <c r="D186" s="4" t="s">
        <v>3</v>
      </c>
      <c r="E186" s="4" t="s">
        <v>243</v>
      </c>
      <c r="F186" s="4" t="s">
        <v>80</v>
      </c>
      <c r="G186" s="27">
        <f t="shared" si="39"/>
        <v>949.7</v>
      </c>
      <c r="H186" s="27">
        <f t="shared" si="39"/>
        <v>0</v>
      </c>
      <c r="I186" s="27">
        <f t="shared" si="39"/>
        <v>0</v>
      </c>
      <c r="J186" s="60"/>
    </row>
    <row r="187" spans="1:10" s="5" customFormat="1" ht="25.5">
      <c r="A187" s="3">
        <v>180</v>
      </c>
      <c r="B187" s="50" t="s">
        <v>74</v>
      </c>
      <c r="C187" s="17">
        <v>807</v>
      </c>
      <c r="D187" s="4" t="s">
        <v>3</v>
      </c>
      <c r="E187" s="4" t="s">
        <v>243</v>
      </c>
      <c r="F187" s="4" t="s">
        <v>65</v>
      </c>
      <c r="G187" s="27">
        <v>949.7</v>
      </c>
      <c r="H187" s="27">
        <v>0</v>
      </c>
      <c r="I187" s="27">
        <v>0</v>
      </c>
      <c r="J187" s="60"/>
    </row>
    <row r="188" spans="1:10" s="5" customFormat="1" ht="45" customHeight="1">
      <c r="A188" s="3">
        <v>181</v>
      </c>
      <c r="B188" s="50" t="s">
        <v>142</v>
      </c>
      <c r="C188" s="17">
        <v>807</v>
      </c>
      <c r="D188" s="4" t="s">
        <v>3</v>
      </c>
      <c r="E188" s="4" t="s">
        <v>173</v>
      </c>
      <c r="F188" s="4"/>
      <c r="G188" s="27">
        <f aca="true" t="shared" si="40" ref="G188:I189">G189</f>
        <v>964.7</v>
      </c>
      <c r="H188" s="27">
        <f t="shared" si="40"/>
        <v>800</v>
      </c>
      <c r="I188" s="27">
        <f t="shared" si="40"/>
        <v>800</v>
      </c>
      <c r="J188" s="60"/>
    </row>
    <row r="189" spans="1:10" s="5" customFormat="1" ht="25.5">
      <c r="A189" s="3">
        <v>182</v>
      </c>
      <c r="B189" s="50" t="s">
        <v>103</v>
      </c>
      <c r="C189" s="17">
        <v>807</v>
      </c>
      <c r="D189" s="4" t="s">
        <v>3</v>
      </c>
      <c r="E189" s="4" t="s">
        <v>173</v>
      </c>
      <c r="F189" s="4" t="s">
        <v>80</v>
      </c>
      <c r="G189" s="27">
        <f t="shared" si="40"/>
        <v>964.7</v>
      </c>
      <c r="H189" s="27">
        <f t="shared" si="40"/>
        <v>800</v>
      </c>
      <c r="I189" s="27">
        <f t="shared" si="40"/>
        <v>800</v>
      </c>
      <c r="J189" s="60"/>
    </row>
    <row r="190" spans="1:10" s="5" customFormat="1" ht="25.5">
      <c r="A190" s="3">
        <v>183</v>
      </c>
      <c r="B190" s="50" t="s">
        <v>74</v>
      </c>
      <c r="C190" s="17">
        <v>807</v>
      </c>
      <c r="D190" s="4" t="s">
        <v>3</v>
      </c>
      <c r="E190" s="4" t="s">
        <v>173</v>
      </c>
      <c r="F190" s="4" t="s">
        <v>65</v>
      </c>
      <c r="G190" s="27">
        <f>800+100+64.7</f>
        <v>964.7</v>
      </c>
      <c r="H190" s="27">
        <v>800</v>
      </c>
      <c r="I190" s="27">
        <v>800</v>
      </c>
      <c r="J190" s="60">
        <v>64.7</v>
      </c>
    </row>
    <row r="191" spans="1:10" s="5" customFormat="1" ht="63.75">
      <c r="A191" s="3">
        <v>184</v>
      </c>
      <c r="B191" s="50" t="s">
        <v>223</v>
      </c>
      <c r="C191" s="17">
        <v>807</v>
      </c>
      <c r="D191" s="4" t="s">
        <v>3</v>
      </c>
      <c r="E191" s="4" t="s">
        <v>230</v>
      </c>
      <c r="F191" s="4"/>
      <c r="G191" s="27">
        <f aca="true" t="shared" si="41" ref="G191:I192">G192</f>
        <v>71.6</v>
      </c>
      <c r="H191" s="27">
        <f t="shared" si="41"/>
        <v>0</v>
      </c>
      <c r="I191" s="27">
        <f t="shared" si="41"/>
        <v>0</v>
      </c>
      <c r="J191" s="60"/>
    </row>
    <row r="192" spans="1:10" s="5" customFormat="1" ht="25.5">
      <c r="A192" s="3">
        <v>185</v>
      </c>
      <c r="B192" s="50" t="s">
        <v>103</v>
      </c>
      <c r="C192" s="17">
        <v>807</v>
      </c>
      <c r="D192" s="4" t="s">
        <v>3</v>
      </c>
      <c r="E192" s="4" t="s">
        <v>230</v>
      </c>
      <c r="F192" s="4" t="s">
        <v>80</v>
      </c>
      <c r="G192" s="27">
        <f t="shared" si="41"/>
        <v>71.6</v>
      </c>
      <c r="H192" s="27">
        <f t="shared" si="41"/>
        <v>0</v>
      </c>
      <c r="I192" s="27">
        <f t="shared" si="41"/>
        <v>0</v>
      </c>
      <c r="J192" s="60"/>
    </row>
    <row r="193" spans="1:10" s="5" customFormat="1" ht="25.5">
      <c r="A193" s="3">
        <v>186</v>
      </c>
      <c r="B193" s="50" t="s">
        <v>74</v>
      </c>
      <c r="C193" s="17">
        <v>807</v>
      </c>
      <c r="D193" s="4" t="s">
        <v>3</v>
      </c>
      <c r="E193" s="4" t="s">
        <v>230</v>
      </c>
      <c r="F193" s="4" t="s">
        <v>65</v>
      </c>
      <c r="G193" s="27">
        <v>71.6</v>
      </c>
      <c r="H193" s="27">
        <v>0</v>
      </c>
      <c r="I193" s="27">
        <v>0</v>
      </c>
      <c r="J193" s="60"/>
    </row>
    <row r="194" spans="1:10" s="5" customFormat="1" ht="63.75">
      <c r="A194" s="3">
        <v>187</v>
      </c>
      <c r="B194" s="50" t="s">
        <v>246</v>
      </c>
      <c r="C194" s="17">
        <v>807</v>
      </c>
      <c r="D194" s="4" t="s">
        <v>3</v>
      </c>
      <c r="E194" s="4" t="s">
        <v>244</v>
      </c>
      <c r="F194" s="4"/>
      <c r="G194" s="27">
        <f aca="true" t="shared" si="42" ref="G194:I195">G195</f>
        <v>50</v>
      </c>
      <c r="H194" s="27">
        <f t="shared" si="42"/>
        <v>0</v>
      </c>
      <c r="I194" s="27">
        <f t="shared" si="42"/>
        <v>0</v>
      </c>
      <c r="J194" s="60"/>
    </row>
    <row r="195" spans="1:10" s="5" customFormat="1" ht="25.5">
      <c r="A195" s="3">
        <v>188</v>
      </c>
      <c r="B195" s="50" t="s">
        <v>103</v>
      </c>
      <c r="C195" s="17">
        <v>807</v>
      </c>
      <c r="D195" s="4" t="s">
        <v>3</v>
      </c>
      <c r="E195" s="4" t="s">
        <v>244</v>
      </c>
      <c r="F195" s="4" t="s">
        <v>80</v>
      </c>
      <c r="G195" s="27">
        <f t="shared" si="42"/>
        <v>50</v>
      </c>
      <c r="H195" s="27">
        <f t="shared" si="42"/>
        <v>0</v>
      </c>
      <c r="I195" s="27">
        <f t="shared" si="42"/>
        <v>0</v>
      </c>
      <c r="J195" s="60"/>
    </row>
    <row r="196" spans="1:10" s="5" customFormat="1" ht="25.5">
      <c r="A196" s="3">
        <v>189</v>
      </c>
      <c r="B196" s="50" t="s">
        <v>74</v>
      </c>
      <c r="C196" s="17">
        <v>807</v>
      </c>
      <c r="D196" s="4" t="s">
        <v>3</v>
      </c>
      <c r="E196" s="4" t="s">
        <v>244</v>
      </c>
      <c r="F196" s="4" t="s">
        <v>65</v>
      </c>
      <c r="G196" s="27">
        <v>50</v>
      </c>
      <c r="H196" s="27">
        <v>0</v>
      </c>
      <c r="I196" s="27">
        <v>0</v>
      </c>
      <c r="J196" s="60"/>
    </row>
    <row r="197" spans="1:10" s="5" customFormat="1" ht="25.5">
      <c r="A197" s="3">
        <v>190</v>
      </c>
      <c r="B197" s="50" t="s">
        <v>6</v>
      </c>
      <c r="C197" s="17">
        <v>807</v>
      </c>
      <c r="D197" s="4" t="s">
        <v>3</v>
      </c>
      <c r="E197" s="4" t="s">
        <v>101</v>
      </c>
      <c r="F197" s="4"/>
      <c r="G197" s="27">
        <f>G198+G201+G204+G207</f>
        <v>2393.8</v>
      </c>
      <c r="H197" s="27">
        <f>H198+H201+H204+H207</f>
        <v>1269.9</v>
      </c>
      <c r="I197" s="27">
        <f>I198+I201+I204+I207</f>
        <v>1269.9</v>
      </c>
      <c r="J197" s="60"/>
    </row>
    <row r="198" spans="1:10" s="26" customFormat="1" ht="68.25" customHeight="1">
      <c r="A198" s="3">
        <v>191</v>
      </c>
      <c r="B198" s="50" t="s">
        <v>193</v>
      </c>
      <c r="C198" s="17">
        <v>807</v>
      </c>
      <c r="D198" s="4" t="s">
        <v>3</v>
      </c>
      <c r="E198" s="4" t="s">
        <v>174</v>
      </c>
      <c r="F198" s="4"/>
      <c r="G198" s="27">
        <f aca="true" t="shared" si="43" ref="G198:I199">G199</f>
        <v>350</v>
      </c>
      <c r="H198" s="27">
        <f t="shared" si="43"/>
        <v>350</v>
      </c>
      <c r="I198" s="27">
        <f t="shared" si="43"/>
        <v>350</v>
      </c>
      <c r="J198" s="60"/>
    </row>
    <row r="199" spans="1:10" s="5" customFormat="1" ht="25.5">
      <c r="A199" s="3">
        <v>192</v>
      </c>
      <c r="B199" s="50" t="s">
        <v>103</v>
      </c>
      <c r="C199" s="17">
        <v>807</v>
      </c>
      <c r="D199" s="4" t="s">
        <v>3</v>
      </c>
      <c r="E199" s="4" t="s">
        <v>174</v>
      </c>
      <c r="F199" s="4" t="s">
        <v>80</v>
      </c>
      <c r="G199" s="27">
        <f t="shared" si="43"/>
        <v>350</v>
      </c>
      <c r="H199" s="27">
        <f t="shared" si="43"/>
        <v>350</v>
      </c>
      <c r="I199" s="27">
        <f t="shared" si="43"/>
        <v>350</v>
      </c>
      <c r="J199" s="60"/>
    </row>
    <row r="200" spans="1:10" s="5" customFormat="1" ht="25.5">
      <c r="A200" s="3">
        <v>193</v>
      </c>
      <c r="B200" s="50" t="s">
        <v>74</v>
      </c>
      <c r="C200" s="17">
        <v>807</v>
      </c>
      <c r="D200" s="4" t="s">
        <v>3</v>
      </c>
      <c r="E200" s="4" t="s">
        <v>174</v>
      </c>
      <c r="F200" s="4" t="s">
        <v>65</v>
      </c>
      <c r="G200" s="27">
        <v>350</v>
      </c>
      <c r="H200" s="27">
        <v>350</v>
      </c>
      <c r="I200" s="27">
        <v>350</v>
      </c>
      <c r="J200" s="60"/>
    </row>
    <row r="201" spans="1:10" s="5" customFormat="1" ht="59.25" customHeight="1">
      <c r="A201" s="3">
        <v>194</v>
      </c>
      <c r="B201" s="50" t="s">
        <v>118</v>
      </c>
      <c r="C201" s="17">
        <v>807</v>
      </c>
      <c r="D201" s="4" t="s">
        <v>3</v>
      </c>
      <c r="E201" s="4" t="s">
        <v>175</v>
      </c>
      <c r="F201" s="4"/>
      <c r="G201" s="27">
        <f aca="true" t="shared" si="44" ref="G201:I202">G202</f>
        <v>224</v>
      </c>
      <c r="H201" s="27">
        <f t="shared" si="44"/>
        <v>370</v>
      </c>
      <c r="I201" s="27">
        <f t="shared" si="44"/>
        <v>370</v>
      </c>
      <c r="J201" s="60"/>
    </row>
    <row r="202" spans="1:10" s="5" customFormat="1" ht="25.5">
      <c r="A202" s="3">
        <v>195</v>
      </c>
      <c r="B202" s="50" t="s">
        <v>103</v>
      </c>
      <c r="C202" s="17">
        <v>807</v>
      </c>
      <c r="D202" s="4" t="s">
        <v>3</v>
      </c>
      <c r="E202" s="4" t="s">
        <v>175</v>
      </c>
      <c r="F202" s="4" t="s">
        <v>80</v>
      </c>
      <c r="G202" s="27">
        <f t="shared" si="44"/>
        <v>224</v>
      </c>
      <c r="H202" s="27">
        <f t="shared" si="44"/>
        <v>370</v>
      </c>
      <c r="I202" s="27">
        <f t="shared" si="44"/>
        <v>370</v>
      </c>
      <c r="J202" s="60"/>
    </row>
    <row r="203" spans="1:10" s="5" customFormat="1" ht="25.5">
      <c r="A203" s="3">
        <v>196</v>
      </c>
      <c r="B203" s="50" t="s">
        <v>74</v>
      </c>
      <c r="C203" s="17">
        <v>807</v>
      </c>
      <c r="D203" s="4" t="s">
        <v>3</v>
      </c>
      <c r="E203" s="4" t="s">
        <v>175</v>
      </c>
      <c r="F203" s="4" t="s">
        <v>65</v>
      </c>
      <c r="G203" s="27">
        <f>370+200-100-50-196</f>
        <v>224</v>
      </c>
      <c r="H203" s="27">
        <v>370</v>
      </c>
      <c r="I203" s="27">
        <v>370</v>
      </c>
      <c r="J203" s="60"/>
    </row>
    <row r="204" spans="1:10" s="5" customFormat="1" ht="54" customHeight="1">
      <c r="A204" s="3">
        <v>197</v>
      </c>
      <c r="B204" s="50" t="s">
        <v>119</v>
      </c>
      <c r="C204" s="17">
        <v>807</v>
      </c>
      <c r="D204" s="4" t="s">
        <v>3</v>
      </c>
      <c r="E204" s="4" t="s">
        <v>176</v>
      </c>
      <c r="F204" s="4"/>
      <c r="G204" s="27">
        <f aca="true" t="shared" si="45" ref="G204:I205">G205</f>
        <v>1584.8000000000002</v>
      </c>
      <c r="H204" s="27">
        <f t="shared" si="45"/>
        <v>549.9</v>
      </c>
      <c r="I204" s="27">
        <f t="shared" si="45"/>
        <v>549.9</v>
      </c>
      <c r="J204" s="60"/>
    </row>
    <row r="205" spans="1:10" s="5" customFormat="1" ht="25.5">
      <c r="A205" s="3">
        <v>198</v>
      </c>
      <c r="B205" s="50" t="s">
        <v>103</v>
      </c>
      <c r="C205" s="17">
        <v>807</v>
      </c>
      <c r="D205" s="4" t="s">
        <v>3</v>
      </c>
      <c r="E205" s="4" t="s">
        <v>176</v>
      </c>
      <c r="F205" s="4" t="s">
        <v>80</v>
      </c>
      <c r="G205" s="27">
        <f t="shared" si="45"/>
        <v>1584.8000000000002</v>
      </c>
      <c r="H205" s="27">
        <f t="shared" si="45"/>
        <v>549.9</v>
      </c>
      <c r="I205" s="27">
        <f t="shared" si="45"/>
        <v>549.9</v>
      </c>
      <c r="J205" s="60"/>
    </row>
    <row r="206" spans="1:10" s="5" customFormat="1" ht="25.5">
      <c r="A206" s="3">
        <v>199</v>
      </c>
      <c r="B206" s="50" t="s">
        <v>74</v>
      </c>
      <c r="C206" s="17">
        <v>807</v>
      </c>
      <c r="D206" s="4" t="s">
        <v>3</v>
      </c>
      <c r="E206" s="4" t="s">
        <v>176</v>
      </c>
      <c r="F206" s="4" t="s">
        <v>65</v>
      </c>
      <c r="G206" s="27">
        <f>1500+200-295.6+50+80+58.4-8</f>
        <v>1584.8000000000002</v>
      </c>
      <c r="H206" s="27">
        <v>549.9</v>
      </c>
      <c r="I206" s="27">
        <v>549.9</v>
      </c>
      <c r="J206" s="60">
        <f>58.4-8</f>
        <v>50.4</v>
      </c>
    </row>
    <row r="207" spans="1:10" s="5" customFormat="1" ht="51">
      <c r="A207" s="3">
        <v>200</v>
      </c>
      <c r="B207" s="50" t="s">
        <v>234</v>
      </c>
      <c r="C207" s="17">
        <v>807</v>
      </c>
      <c r="D207" s="4" t="s">
        <v>3</v>
      </c>
      <c r="E207" s="4" t="s">
        <v>233</v>
      </c>
      <c r="F207" s="4"/>
      <c r="G207" s="27">
        <f aca="true" t="shared" si="46" ref="G207:I208">G208</f>
        <v>235</v>
      </c>
      <c r="H207" s="27">
        <f t="shared" si="46"/>
        <v>0</v>
      </c>
      <c r="I207" s="27">
        <f t="shared" si="46"/>
        <v>0</v>
      </c>
      <c r="J207" s="60"/>
    </row>
    <row r="208" spans="1:10" s="5" customFormat="1" ht="25.5">
      <c r="A208" s="3">
        <v>201</v>
      </c>
      <c r="B208" s="50" t="s">
        <v>103</v>
      </c>
      <c r="C208" s="17">
        <v>807</v>
      </c>
      <c r="D208" s="4" t="s">
        <v>3</v>
      </c>
      <c r="E208" s="4" t="s">
        <v>233</v>
      </c>
      <c r="F208" s="4" t="s">
        <v>80</v>
      </c>
      <c r="G208" s="27">
        <f t="shared" si="46"/>
        <v>235</v>
      </c>
      <c r="H208" s="27">
        <f t="shared" si="46"/>
        <v>0</v>
      </c>
      <c r="I208" s="27">
        <f t="shared" si="46"/>
        <v>0</v>
      </c>
      <c r="J208" s="60"/>
    </row>
    <row r="209" spans="1:10" s="5" customFormat="1" ht="25.5">
      <c r="A209" s="3">
        <v>202</v>
      </c>
      <c r="B209" s="50" t="s">
        <v>74</v>
      </c>
      <c r="C209" s="17">
        <v>807</v>
      </c>
      <c r="D209" s="4" t="s">
        <v>3</v>
      </c>
      <c r="E209" s="4" t="s">
        <v>233</v>
      </c>
      <c r="F209" s="4" t="s">
        <v>65</v>
      </c>
      <c r="G209" s="27">
        <v>235</v>
      </c>
      <c r="H209" s="27">
        <v>0</v>
      </c>
      <c r="I209" s="27">
        <v>0</v>
      </c>
      <c r="J209" s="60"/>
    </row>
    <row r="210" spans="1:10" s="5" customFormat="1" ht="12.75">
      <c r="A210" s="3">
        <v>203</v>
      </c>
      <c r="B210" s="50" t="s">
        <v>29</v>
      </c>
      <c r="C210" s="17">
        <v>807</v>
      </c>
      <c r="D210" s="4" t="s">
        <v>3</v>
      </c>
      <c r="E210" s="4" t="s">
        <v>107</v>
      </c>
      <c r="F210" s="4"/>
      <c r="G210" s="27">
        <f>G211+G214+G217+G220+G223</f>
        <v>3018.3</v>
      </c>
      <c r="H210" s="27">
        <f>H211+H214+H217+H220+H223</f>
        <v>470</v>
      </c>
      <c r="I210" s="27">
        <f>I211+I214+I217+I220+I223</f>
        <v>470</v>
      </c>
      <c r="J210" s="60"/>
    </row>
    <row r="211" spans="1:10" s="5" customFormat="1" ht="89.25" customHeight="1">
      <c r="A211" s="3">
        <v>204</v>
      </c>
      <c r="B211" s="50" t="s">
        <v>210</v>
      </c>
      <c r="C211" s="17">
        <v>807</v>
      </c>
      <c r="D211" s="4" t="s">
        <v>3</v>
      </c>
      <c r="E211" s="4" t="s">
        <v>180</v>
      </c>
      <c r="F211" s="4"/>
      <c r="G211" s="27">
        <f aca="true" t="shared" si="47" ref="G211:I212">G212</f>
        <v>470</v>
      </c>
      <c r="H211" s="27">
        <f t="shared" si="47"/>
        <v>470</v>
      </c>
      <c r="I211" s="27">
        <f t="shared" si="47"/>
        <v>470</v>
      </c>
      <c r="J211" s="60"/>
    </row>
    <row r="212" spans="1:10" s="5" customFormat="1" ht="39.75" customHeight="1">
      <c r="A212" s="3">
        <v>205</v>
      </c>
      <c r="B212" s="50" t="s">
        <v>51</v>
      </c>
      <c r="C212" s="17">
        <v>807</v>
      </c>
      <c r="D212" s="4" t="s">
        <v>3</v>
      </c>
      <c r="E212" s="4" t="s">
        <v>180</v>
      </c>
      <c r="F212" s="4" t="s">
        <v>62</v>
      </c>
      <c r="G212" s="27">
        <f t="shared" si="47"/>
        <v>470</v>
      </c>
      <c r="H212" s="27">
        <f t="shared" si="47"/>
        <v>470</v>
      </c>
      <c r="I212" s="27">
        <f t="shared" si="47"/>
        <v>470</v>
      </c>
      <c r="J212" s="60"/>
    </row>
    <row r="213" spans="1:10" s="5" customFormat="1" ht="16.5" customHeight="1">
      <c r="A213" s="3">
        <v>206</v>
      </c>
      <c r="B213" s="50" t="s">
        <v>56</v>
      </c>
      <c r="C213" s="17">
        <v>807</v>
      </c>
      <c r="D213" s="4" t="s">
        <v>3</v>
      </c>
      <c r="E213" s="4" t="s">
        <v>180</v>
      </c>
      <c r="F213" s="4" t="s">
        <v>63</v>
      </c>
      <c r="G213" s="27">
        <v>470</v>
      </c>
      <c r="H213" s="27">
        <v>470</v>
      </c>
      <c r="I213" s="27">
        <v>470</v>
      </c>
      <c r="J213" s="60"/>
    </row>
    <row r="214" spans="1:10" s="5" customFormat="1" ht="56.25" customHeight="1">
      <c r="A214" s="3">
        <v>207</v>
      </c>
      <c r="B214" s="50" t="s">
        <v>236</v>
      </c>
      <c r="C214" s="17">
        <v>807</v>
      </c>
      <c r="D214" s="4" t="s">
        <v>3</v>
      </c>
      <c r="E214" s="4" t="s">
        <v>235</v>
      </c>
      <c r="F214" s="4"/>
      <c r="G214" s="27">
        <f aca="true" t="shared" si="48" ref="G214:I215">G215</f>
        <v>1997.9</v>
      </c>
      <c r="H214" s="27">
        <f t="shared" si="48"/>
        <v>0</v>
      </c>
      <c r="I214" s="27">
        <f t="shared" si="48"/>
        <v>0</v>
      </c>
      <c r="J214" s="60"/>
    </row>
    <row r="215" spans="1:10" s="5" customFormat="1" ht="28.5" customHeight="1">
      <c r="A215" s="3">
        <v>208</v>
      </c>
      <c r="B215" s="50" t="s">
        <v>103</v>
      </c>
      <c r="C215" s="17">
        <v>807</v>
      </c>
      <c r="D215" s="4" t="s">
        <v>3</v>
      </c>
      <c r="E215" s="4" t="s">
        <v>235</v>
      </c>
      <c r="F215" s="4" t="s">
        <v>80</v>
      </c>
      <c r="G215" s="27">
        <f t="shared" si="48"/>
        <v>1997.9</v>
      </c>
      <c r="H215" s="27">
        <f t="shared" si="48"/>
        <v>0</v>
      </c>
      <c r="I215" s="27">
        <f t="shared" si="48"/>
        <v>0</v>
      </c>
      <c r="J215" s="60"/>
    </row>
    <row r="216" spans="1:10" s="5" customFormat="1" ht="25.5" customHeight="1">
      <c r="A216" s="3">
        <v>209</v>
      </c>
      <c r="B216" s="50" t="s">
        <v>74</v>
      </c>
      <c r="C216" s="17">
        <v>807</v>
      </c>
      <c r="D216" s="4" t="s">
        <v>3</v>
      </c>
      <c r="E216" s="4" t="s">
        <v>235</v>
      </c>
      <c r="F216" s="4" t="s">
        <v>65</v>
      </c>
      <c r="G216" s="27">
        <v>1997.9</v>
      </c>
      <c r="H216" s="27">
        <v>0</v>
      </c>
      <c r="I216" s="27">
        <v>0</v>
      </c>
      <c r="J216" s="60"/>
    </row>
    <row r="217" spans="1:10" s="5" customFormat="1" ht="67.5" customHeight="1">
      <c r="A217" s="3">
        <v>210</v>
      </c>
      <c r="B217" s="50" t="s">
        <v>238</v>
      </c>
      <c r="C217" s="17">
        <v>807</v>
      </c>
      <c r="D217" s="4" t="s">
        <v>3</v>
      </c>
      <c r="E217" s="4" t="s">
        <v>237</v>
      </c>
      <c r="F217" s="4"/>
      <c r="G217" s="27">
        <f aca="true" t="shared" si="49" ref="G217:I218">G218</f>
        <v>178.4</v>
      </c>
      <c r="H217" s="27">
        <f t="shared" si="49"/>
        <v>0</v>
      </c>
      <c r="I217" s="27">
        <f t="shared" si="49"/>
        <v>0</v>
      </c>
      <c r="J217" s="60"/>
    </row>
    <row r="218" spans="1:10" s="5" customFormat="1" ht="27.75" customHeight="1">
      <c r="A218" s="3">
        <v>211</v>
      </c>
      <c r="B218" s="50" t="s">
        <v>103</v>
      </c>
      <c r="C218" s="17">
        <v>807</v>
      </c>
      <c r="D218" s="4" t="s">
        <v>3</v>
      </c>
      <c r="E218" s="4" t="s">
        <v>237</v>
      </c>
      <c r="F218" s="4" t="s">
        <v>80</v>
      </c>
      <c r="G218" s="27">
        <f t="shared" si="49"/>
        <v>178.4</v>
      </c>
      <c r="H218" s="27">
        <f t="shared" si="49"/>
        <v>0</v>
      </c>
      <c r="I218" s="27">
        <f t="shared" si="49"/>
        <v>0</v>
      </c>
      <c r="J218" s="60"/>
    </row>
    <row r="219" spans="1:10" s="5" customFormat="1" ht="29.25" customHeight="1">
      <c r="A219" s="3">
        <v>212</v>
      </c>
      <c r="B219" s="50" t="s">
        <v>74</v>
      </c>
      <c r="C219" s="17">
        <v>807</v>
      </c>
      <c r="D219" s="4" t="s">
        <v>3</v>
      </c>
      <c r="E219" s="4" t="s">
        <v>237</v>
      </c>
      <c r="F219" s="4" t="s">
        <v>65</v>
      </c>
      <c r="G219" s="27">
        <v>178.4</v>
      </c>
      <c r="H219" s="27">
        <v>0</v>
      </c>
      <c r="I219" s="27">
        <v>0</v>
      </c>
      <c r="J219" s="60"/>
    </row>
    <row r="220" spans="1:10" s="5" customFormat="1" ht="53.25" customHeight="1">
      <c r="A220" s="3">
        <v>213</v>
      </c>
      <c r="B220" s="50" t="s">
        <v>241</v>
      </c>
      <c r="C220" s="17">
        <v>807</v>
      </c>
      <c r="D220" s="4" t="s">
        <v>3</v>
      </c>
      <c r="E220" s="4" t="s">
        <v>239</v>
      </c>
      <c r="F220" s="4"/>
      <c r="G220" s="27">
        <f aca="true" t="shared" si="50" ref="G220:I221">G221</f>
        <v>76.4</v>
      </c>
      <c r="H220" s="27">
        <f t="shared" si="50"/>
        <v>0</v>
      </c>
      <c r="I220" s="27">
        <f t="shared" si="50"/>
        <v>0</v>
      </c>
      <c r="J220" s="60"/>
    </row>
    <row r="221" spans="1:10" s="5" customFormat="1" ht="28.5" customHeight="1">
      <c r="A221" s="3">
        <v>214</v>
      </c>
      <c r="B221" s="50" t="s">
        <v>103</v>
      </c>
      <c r="C221" s="17">
        <v>807</v>
      </c>
      <c r="D221" s="4" t="s">
        <v>3</v>
      </c>
      <c r="E221" s="4" t="s">
        <v>239</v>
      </c>
      <c r="F221" s="4" t="s">
        <v>80</v>
      </c>
      <c r="G221" s="27">
        <f t="shared" si="50"/>
        <v>76.4</v>
      </c>
      <c r="H221" s="27">
        <f t="shared" si="50"/>
        <v>0</v>
      </c>
      <c r="I221" s="27">
        <f t="shared" si="50"/>
        <v>0</v>
      </c>
      <c r="J221" s="60"/>
    </row>
    <row r="222" spans="1:10" s="5" customFormat="1" ht="32.25" customHeight="1">
      <c r="A222" s="3">
        <v>215</v>
      </c>
      <c r="B222" s="50" t="s">
        <v>74</v>
      </c>
      <c r="C222" s="17">
        <v>807</v>
      </c>
      <c r="D222" s="4" t="s">
        <v>3</v>
      </c>
      <c r="E222" s="4" t="s">
        <v>239</v>
      </c>
      <c r="F222" s="4" t="s">
        <v>65</v>
      </c>
      <c r="G222" s="27">
        <v>76.4</v>
      </c>
      <c r="H222" s="27">
        <v>0</v>
      </c>
      <c r="I222" s="27">
        <v>0</v>
      </c>
      <c r="J222" s="60"/>
    </row>
    <row r="223" spans="1:10" s="5" customFormat="1" ht="54" customHeight="1">
      <c r="A223" s="3">
        <v>216</v>
      </c>
      <c r="B223" s="50" t="s">
        <v>242</v>
      </c>
      <c r="C223" s="17">
        <v>807</v>
      </c>
      <c r="D223" s="4" t="s">
        <v>3</v>
      </c>
      <c r="E223" s="4" t="s">
        <v>240</v>
      </c>
      <c r="F223" s="4"/>
      <c r="G223" s="27">
        <f aca="true" t="shared" si="51" ref="G223:I224">G224</f>
        <v>295.6</v>
      </c>
      <c r="H223" s="27">
        <f t="shared" si="51"/>
        <v>0</v>
      </c>
      <c r="I223" s="27">
        <f t="shared" si="51"/>
        <v>0</v>
      </c>
      <c r="J223" s="60"/>
    </row>
    <row r="224" spans="1:10" s="5" customFormat="1" ht="23.25" customHeight="1">
      <c r="A224" s="3">
        <v>217</v>
      </c>
      <c r="B224" s="50" t="s">
        <v>103</v>
      </c>
      <c r="C224" s="17">
        <v>807</v>
      </c>
      <c r="D224" s="4" t="s">
        <v>3</v>
      </c>
      <c r="E224" s="4" t="s">
        <v>240</v>
      </c>
      <c r="F224" s="4" t="s">
        <v>80</v>
      </c>
      <c r="G224" s="27">
        <f t="shared" si="51"/>
        <v>295.6</v>
      </c>
      <c r="H224" s="27">
        <f t="shared" si="51"/>
        <v>0</v>
      </c>
      <c r="I224" s="27">
        <f t="shared" si="51"/>
        <v>0</v>
      </c>
      <c r="J224" s="60"/>
    </row>
    <row r="225" spans="1:10" s="5" customFormat="1" ht="28.5" customHeight="1">
      <c r="A225" s="3">
        <v>218</v>
      </c>
      <c r="B225" s="50" t="s">
        <v>74</v>
      </c>
      <c r="C225" s="17">
        <v>807</v>
      </c>
      <c r="D225" s="4" t="s">
        <v>3</v>
      </c>
      <c r="E225" s="4" t="s">
        <v>240</v>
      </c>
      <c r="F225" s="4" t="s">
        <v>65</v>
      </c>
      <c r="G225" s="27">
        <v>295.6</v>
      </c>
      <c r="H225" s="27">
        <v>0</v>
      </c>
      <c r="I225" s="27">
        <v>0</v>
      </c>
      <c r="J225" s="60"/>
    </row>
    <row r="226" spans="1:10" s="5" customFormat="1" ht="28.5" customHeight="1">
      <c r="A226" s="3">
        <v>219</v>
      </c>
      <c r="B226" s="50" t="s">
        <v>36</v>
      </c>
      <c r="C226" s="17">
        <v>807</v>
      </c>
      <c r="D226" s="4" t="s">
        <v>3</v>
      </c>
      <c r="E226" s="4">
        <v>9600000000</v>
      </c>
      <c r="F226" s="4"/>
      <c r="G226" s="27">
        <f aca="true" t="shared" si="52" ref="G226:I229">G227</f>
        <v>64</v>
      </c>
      <c r="H226" s="27">
        <f t="shared" si="52"/>
        <v>0</v>
      </c>
      <c r="I226" s="27">
        <f t="shared" si="52"/>
        <v>0</v>
      </c>
      <c r="J226" s="60"/>
    </row>
    <row r="227" spans="1:10" s="5" customFormat="1" ht="28.5" customHeight="1">
      <c r="A227" s="3">
        <v>220</v>
      </c>
      <c r="B227" s="50" t="s">
        <v>31</v>
      </c>
      <c r="C227" s="17">
        <v>807</v>
      </c>
      <c r="D227" s="4" t="s">
        <v>3</v>
      </c>
      <c r="E227" s="4">
        <v>9610000000</v>
      </c>
      <c r="F227" s="4"/>
      <c r="G227" s="27">
        <f t="shared" si="52"/>
        <v>64</v>
      </c>
      <c r="H227" s="27">
        <f t="shared" si="52"/>
        <v>0</v>
      </c>
      <c r="I227" s="27">
        <f t="shared" si="52"/>
        <v>0</v>
      </c>
      <c r="J227" s="60"/>
    </row>
    <row r="228" spans="1:10" s="5" customFormat="1" ht="39.75" customHeight="1">
      <c r="A228" s="3">
        <v>221</v>
      </c>
      <c r="B228" s="48" t="s">
        <v>34</v>
      </c>
      <c r="C228" s="17">
        <v>807</v>
      </c>
      <c r="D228" s="4" t="s">
        <v>3</v>
      </c>
      <c r="E228" s="4">
        <v>9610000920</v>
      </c>
      <c r="F228" s="4"/>
      <c r="G228" s="27">
        <f t="shared" si="52"/>
        <v>64</v>
      </c>
      <c r="H228" s="27">
        <f t="shared" si="52"/>
        <v>0</v>
      </c>
      <c r="I228" s="27">
        <f t="shared" si="52"/>
        <v>0</v>
      </c>
      <c r="J228" s="60"/>
    </row>
    <row r="229" spans="1:10" s="5" customFormat="1" ht="28.5" customHeight="1">
      <c r="A229" s="3">
        <v>222</v>
      </c>
      <c r="B229" s="50" t="s">
        <v>103</v>
      </c>
      <c r="C229" s="17">
        <v>807</v>
      </c>
      <c r="D229" s="4" t="s">
        <v>3</v>
      </c>
      <c r="E229" s="4">
        <v>9610000920</v>
      </c>
      <c r="F229" s="4" t="s">
        <v>80</v>
      </c>
      <c r="G229" s="27">
        <f t="shared" si="52"/>
        <v>64</v>
      </c>
      <c r="H229" s="27">
        <f t="shared" si="52"/>
        <v>0</v>
      </c>
      <c r="I229" s="27">
        <f t="shared" si="52"/>
        <v>0</v>
      </c>
      <c r="J229" s="60"/>
    </row>
    <row r="230" spans="1:10" s="5" customFormat="1" ht="28.5" customHeight="1">
      <c r="A230" s="3">
        <v>223</v>
      </c>
      <c r="B230" s="50" t="s">
        <v>74</v>
      </c>
      <c r="C230" s="17">
        <v>807</v>
      </c>
      <c r="D230" s="4" t="s">
        <v>3</v>
      </c>
      <c r="E230" s="4">
        <v>9610000920</v>
      </c>
      <c r="F230" s="4" t="s">
        <v>65</v>
      </c>
      <c r="G230" s="27">
        <f>45+19</f>
        <v>64</v>
      </c>
      <c r="H230" s="27">
        <v>0</v>
      </c>
      <c r="I230" s="27">
        <v>0</v>
      </c>
      <c r="J230" s="60">
        <f>45+19</f>
        <v>64</v>
      </c>
    </row>
    <row r="231" spans="1:10" s="5" customFormat="1" ht="12.75">
      <c r="A231" s="3">
        <v>224</v>
      </c>
      <c r="B231" s="47" t="s">
        <v>30</v>
      </c>
      <c r="C231" s="19">
        <v>807</v>
      </c>
      <c r="D231" s="12" t="s">
        <v>61</v>
      </c>
      <c r="E231" s="12"/>
      <c r="F231" s="12"/>
      <c r="G231" s="33">
        <f>G232</f>
        <v>2890.6000000000004</v>
      </c>
      <c r="H231" s="33">
        <f aca="true" t="shared" si="53" ref="H231:I233">H232</f>
        <v>3352.7</v>
      </c>
      <c r="I231" s="33">
        <f t="shared" si="53"/>
        <v>3352.7</v>
      </c>
      <c r="J231" s="60"/>
    </row>
    <row r="232" spans="1:10" s="5" customFormat="1" ht="25.5">
      <c r="A232" s="3">
        <v>225</v>
      </c>
      <c r="B232" s="48" t="s">
        <v>111</v>
      </c>
      <c r="C232" s="17">
        <v>807</v>
      </c>
      <c r="D232" s="4" t="s">
        <v>61</v>
      </c>
      <c r="E232" s="4" t="s">
        <v>97</v>
      </c>
      <c r="F232" s="4"/>
      <c r="G232" s="27">
        <f>G233+G239</f>
        <v>2890.6000000000004</v>
      </c>
      <c r="H232" s="27">
        <f>H233+H239</f>
        <v>3352.7</v>
      </c>
      <c r="I232" s="27">
        <f>I233+I239</f>
        <v>3352.7</v>
      </c>
      <c r="J232" s="60"/>
    </row>
    <row r="233" spans="1:10" s="5" customFormat="1" ht="25.5">
      <c r="A233" s="3">
        <v>226</v>
      </c>
      <c r="B233" s="50" t="s">
        <v>6</v>
      </c>
      <c r="C233" s="17">
        <v>807</v>
      </c>
      <c r="D233" s="4" t="s">
        <v>61</v>
      </c>
      <c r="E233" s="4" t="s">
        <v>101</v>
      </c>
      <c r="F233" s="4"/>
      <c r="G233" s="27">
        <f>G234</f>
        <v>150</v>
      </c>
      <c r="H233" s="27">
        <f t="shared" si="53"/>
        <v>150</v>
      </c>
      <c r="I233" s="27">
        <f t="shared" si="53"/>
        <v>150</v>
      </c>
      <c r="J233" s="60"/>
    </row>
    <row r="234" spans="1:10" s="5" customFormat="1" ht="54.75" customHeight="1">
      <c r="A234" s="3">
        <v>227</v>
      </c>
      <c r="B234" s="50" t="s">
        <v>120</v>
      </c>
      <c r="C234" s="17">
        <v>807</v>
      </c>
      <c r="D234" s="4" t="s">
        <v>61</v>
      </c>
      <c r="E234" s="4" t="s">
        <v>177</v>
      </c>
      <c r="F234" s="4"/>
      <c r="G234" s="27">
        <f>G235+G237</f>
        <v>150</v>
      </c>
      <c r="H234" s="27">
        <f>H235+H237</f>
        <v>150</v>
      </c>
      <c r="I234" s="27">
        <f>I235+I237</f>
        <v>150</v>
      </c>
      <c r="J234" s="60"/>
    </row>
    <row r="235" spans="1:10" s="5" customFormat="1" ht="25.5">
      <c r="A235" s="3">
        <v>228</v>
      </c>
      <c r="B235" s="50" t="s">
        <v>103</v>
      </c>
      <c r="C235" s="17">
        <v>807</v>
      </c>
      <c r="D235" s="4" t="s">
        <v>61</v>
      </c>
      <c r="E235" s="4" t="s">
        <v>177</v>
      </c>
      <c r="F235" s="4" t="s">
        <v>80</v>
      </c>
      <c r="G235" s="27">
        <f>G236</f>
        <v>0</v>
      </c>
      <c r="H235" s="27">
        <f>H236</f>
        <v>150</v>
      </c>
      <c r="I235" s="27">
        <f>I236</f>
        <v>150</v>
      </c>
      <c r="J235" s="60"/>
    </row>
    <row r="236" spans="1:10" s="5" customFormat="1" ht="25.5">
      <c r="A236" s="3">
        <v>229</v>
      </c>
      <c r="B236" s="50" t="s">
        <v>74</v>
      </c>
      <c r="C236" s="17">
        <v>807</v>
      </c>
      <c r="D236" s="4" t="s">
        <v>61</v>
      </c>
      <c r="E236" s="4" t="s">
        <v>177</v>
      </c>
      <c r="F236" s="4" t="s">
        <v>65</v>
      </c>
      <c r="G236" s="27">
        <f>150-150</f>
        <v>0</v>
      </c>
      <c r="H236" s="27">
        <v>150</v>
      </c>
      <c r="I236" s="27">
        <v>150</v>
      </c>
      <c r="J236" s="60"/>
    </row>
    <row r="237" spans="1:10" s="5" customFormat="1" ht="12.75">
      <c r="A237" s="3">
        <v>230</v>
      </c>
      <c r="B237" s="50" t="s">
        <v>201</v>
      </c>
      <c r="C237" s="17">
        <v>807</v>
      </c>
      <c r="D237" s="4" t="s">
        <v>61</v>
      </c>
      <c r="E237" s="4" t="s">
        <v>177</v>
      </c>
      <c r="F237" s="4" t="s">
        <v>198</v>
      </c>
      <c r="G237" s="27">
        <f>G238</f>
        <v>150</v>
      </c>
      <c r="H237" s="27">
        <f>H238</f>
        <v>0</v>
      </c>
      <c r="I237" s="27">
        <f>I238</f>
        <v>0</v>
      </c>
      <c r="J237" s="60"/>
    </row>
    <row r="238" spans="1:10" s="5" customFormat="1" ht="12.75">
      <c r="A238" s="3">
        <v>231</v>
      </c>
      <c r="B238" s="50" t="s">
        <v>214</v>
      </c>
      <c r="C238" s="17">
        <v>807</v>
      </c>
      <c r="D238" s="4" t="s">
        <v>61</v>
      </c>
      <c r="E238" s="4" t="s">
        <v>177</v>
      </c>
      <c r="F238" s="4" t="s">
        <v>213</v>
      </c>
      <c r="G238" s="27">
        <v>150</v>
      </c>
      <c r="H238" s="27">
        <v>0</v>
      </c>
      <c r="I238" s="27">
        <v>0</v>
      </c>
      <c r="J238" s="60"/>
    </row>
    <row r="239" spans="1:10" s="5" customFormat="1" ht="12.75">
      <c r="A239" s="3">
        <v>232</v>
      </c>
      <c r="B239" s="50" t="s">
        <v>7</v>
      </c>
      <c r="C239" s="17">
        <v>807</v>
      </c>
      <c r="D239" s="4" t="s">
        <v>61</v>
      </c>
      <c r="E239" s="4" t="s">
        <v>102</v>
      </c>
      <c r="F239" s="4"/>
      <c r="G239" s="27">
        <f>G240+G243+G248</f>
        <v>2740.6000000000004</v>
      </c>
      <c r="H239" s="27">
        <f>H240+H243+H248</f>
        <v>3202.7</v>
      </c>
      <c r="I239" s="27">
        <f>I240+I243+I248</f>
        <v>3202.7</v>
      </c>
      <c r="J239" s="60"/>
    </row>
    <row r="240" spans="1:10" s="5" customFormat="1" ht="63.75">
      <c r="A240" s="3">
        <v>233</v>
      </c>
      <c r="B240" s="50" t="s">
        <v>141</v>
      </c>
      <c r="C240" s="17">
        <v>807</v>
      </c>
      <c r="D240" s="4" t="s">
        <v>61</v>
      </c>
      <c r="E240" s="4" t="s">
        <v>150</v>
      </c>
      <c r="F240" s="4"/>
      <c r="G240" s="27">
        <f aca="true" t="shared" si="54" ref="G240:I241">G241</f>
        <v>615.5</v>
      </c>
      <c r="H240" s="27">
        <f t="shared" si="54"/>
        <v>725.5</v>
      </c>
      <c r="I240" s="27">
        <f t="shared" si="54"/>
        <v>725.5</v>
      </c>
      <c r="J240" s="60"/>
    </row>
    <row r="241" spans="1:10" s="5" customFormat="1" ht="38.25">
      <c r="A241" s="3">
        <v>234</v>
      </c>
      <c r="B241" s="50" t="s">
        <v>51</v>
      </c>
      <c r="C241" s="17">
        <v>807</v>
      </c>
      <c r="D241" s="4" t="s">
        <v>61</v>
      </c>
      <c r="E241" s="4" t="s">
        <v>150</v>
      </c>
      <c r="F241" s="4" t="s">
        <v>62</v>
      </c>
      <c r="G241" s="27">
        <f t="shared" si="54"/>
        <v>615.5</v>
      </c>
      <c r="H241" s="27">
        <f t="shared" si="54"/>
        <v>725.5</v>
      </c>
      <c r="I241" s="27">
        <f t="shared" si="54"/>
        <v>725.5</v>
      </c>
      <c r="J241" s="60"/>
    </row>
    <row r="242" spans="1:10" s="5" customFormat="1" ht="12.75">
      <c r="A242" s="3">
        <v>235</v>
      </c>
      <c r="B242" s="50" t="s">
        <v>56</v>
      </c>
      <c r="C242" s="17">
        <v>807</v>
      </c>
      <c r="D242" s="4" t="s">
        <v>61</v>
      </c>
      <c r="E242" s="4" t="s">
        <v>150</v>
      </c>
      <c r="F242" s="4" t="s">
        <v>63</v>
      </c>
      <c r="G242" s="27">
        <f>725.5-110</f>
        <v>615.5</v>
      </c>
      <c r="H242" s="27">
        <v>725.5</v>
      </c>
      <c r="I242" s="27">
        <v>725.5</v>
      </c>
      <c r="J242" s="60">
        <v>-110</v>
      </c>
    </row>
    <row r="243" spans="1:10" s="5" customFormat="1" ht="59.25" customHeight="1">
      <c r="A243" s="3">
        <v>236</v>
      </c>
      <c r="B243" s="50" t="s">
        <v>121</v>
      </c>
      <c r="C243" s="17">
        <v>807</v>
      </c>
      <c r="D243" s="4" t="s">
        <v>61</v>
      </c>
      <c r="E243" s="4" t="s">
        <v>178</v>
      </c>
      <c r="F243" s="11"/>
      <c r="G243" s="27">
        <f>G244+G246</f>
        <v>2058.1000000000004</v>
      </c>
      <c r="H243" s="27">
        <f>H244+H246</f>
        <v>2442.2</v>
      </c>
      <c r="I243" s="27">
        <f>I244+I246</f>
        <v>2442.2</v>
      </c>
      <c r="J243" s="60"/>
    </row>
    <row r="244" spans="1:10" s="6" customFormat="1" ht="38.25">
      <c r="A244" s="3">
        <v>237</v>
      </c>
      <c r="B244" s="49" t="s">
        <v>51</v>
      </c>
      <c r="C244" s="17">
        <v>807</v>
      </c>
      <c r="D244" s="4" t="s">
        <v>61</v>
      </c>
      <c r="E244" s="4" t="s">
        <v>178</v>
      </c>
      <c r="F244" s="4" t="s">
        <v>62</v>
      </c>
      <c r="G244" s="27">
        <f>G245</f>
        <v>1538.2</v>
      </c>
      <c r="H244" s="27">
        <f>H245</f>
        <v>1812.2</v>
      </c>
      <c r="I244" s="27">
        <f>I245</f>
        <v>1812.2</v>
      </c>
      <c r="J244" s="73"/>
    </row>
    <row r="245" spans="1:10" s="7" customFormat="1" ht="12.75">
      <c r="A245" s="3">
        <v>238</v>
      </c>
      <c r="B245" s="49" t="s">
        <v>56</v>
      </c>
      <c r="C245" s="17">
        <v>807</v>
      </c>
      <c r="D245" s="4" t="s">
        <v>61</v>
      </c>
      <c r="E245" s="4" t="s">
        <v>178</v>
      </c>
      <c r="F245" s="4" t="s">
        <v>63</v>
      </c>
      <c r="G245" s="27">
        <f>1812.2-250-24</f>
        <v>1538.2</v>
      </c>
      <c r="H245" s="27">
        <v>1812.2</v>
      </c>
      <c r="I245" s="27">
        <v>1812.2</v>
      </c>
      <c r="J245" s="72">
        <f>-250-24</f>
        <v>-274</v>
      </c>
    </row>
    <row r="246" spans="1:10" s="5" customFormat="1" ht="25.5">
      <c r="A246" s="3">
        <v>239</v>
      </c>
      <c r="B246" s="50" t="s">
        <v>103</v>
      </c>
      <c r="C246" s="17">
        <v>807</v>
      </c>
      <c r="D246" s="4" t="s">
        <v>61</v>
      </c>
      <c r="E246" s="4" t="s">
        <v>178</v>
      </c>
      <c r="F246" s="4" t="s">
        <v>80</v>
      </c>
      <c r="G246" s="27">
        <f>G247</f>
        <v>519.9000000000001</v>
      </c>
      <c r="H246" s="27">
        <f>H247</f>
        <v>630</v>
      </c>
      <c r="I246" s="27">
        <f>I247</f>
        <v>630</v>
      </c>
      <c r="J246" s="60"/>
    </row>
    <row r="247" spans="1:10" s="5" customFormat="1" ht="25.5">
      <c r="A247" s="3">
        <v>240</v>
      </c>
      <c r="B247" s="50" t="s">
        <v>74</v>
      </c>
      <c r="C247" s="17">
        <v>807</v>
      </c>
      <c r="D247" s="4" t="s">
        <v>61</v>
      </c>
      <c r="E247" s="4" t="s">
        <v>178</v>
      </c>
      <c r="F247" s="4" t="s">
        <v>65</v>
      </c>
      <c r="G247" s="27">
        <f>630+174.7-100-184.8</f>
        <v>519.9000000000001</v>
      </c>
      <c r="H247" s="27">
        <v>630</v>
      </c>
      <c r="I247" s="27">
        <v>630</v>
      </c>
      <c r="J247" s="60">
        <v>-184.8</v>
      </c>
    </row>
    <row r="248" spans="1:10" s="5" customFormat="1" ht="52.5" customHeight="1">
      <c r="A248" s="3">
        <v>241</v>
      </c>
      <c r="B248" s="50" t="s">
        <v>143</v>
      </c>
      <c r="C248" s="17">
        <v>807</v>
      </c>
      <c r="D248" s="4" t="s">
        <v>61</v>
      </c>
      <c r="E248" s="4" t="s">
        <v>179</v>
      </c>
      <c r="F248" s="4"/>
      <c r="G248" s="27">
        <f aca="true" t="shared" si="55" ref="G248:I249">G249</f>
        <v>67</v>
      </c>
      <c r="H248" s="27">
        <f t="shared" si="55"/>
        <v>35</v>
      </c>
      <c r="I248" s="27">
        <f t="shared" si="55"/>
        <v>35</v>
      </c>
      <c r="J248" s="60"/>
    </row>
    <row r="249" spans="1:9" ht="25.5">
      <c r="A249" s="3">
        <v>242</v>
      </c>
      <c r="B249" s="50" t="s">
        <v>103</v>
      </c>
      <c r="C249" s="17">
        <v>807</v>
      </c>
      <c r="D249" s="4" t="s">
        <v>61</v>
      </c>
      <c r="E249" s="4" t="s">
        <v>179</v>
      </c>
      <c r="F249" s="4" t="s">
        <v>80</v>
      </c>
      <c r="G249" s="27">
        <f t="shared" si="55"/>
        <v>67</v>
      </c>
      <c r="H249" s="27">
        <f t="shared" si="55"/>
        <v>35</v>
      </c>
      <c r="I249" s="27">
        <f t="shared" si="55"/>
        <v>35</v>
      </c>
    </row>
    <row r="250" spans="1:10" ht="29.25" customHeight="1">
      <c r="A250" s="3">
        <v>243</v>
      </c>
      <c r="B250" s="50" t="s">
        <v>74</v>
      </c>
      <c r="C250" s="17">
        <v>807</v>
      </c>
      <c r="D250" s="4" t="s">
        <v>61</v>
      </c>
      <c r="E250" s="4" t="s">
        <v>179</v>
      </c>
      <c r="F250" s="4" t="s">
        <v>65</v>
      </c>
      <c r="G250" s="27">
        <f>35+16+16</f>
        <v>67</v>
      </c>
      <c r="H250" s="27">
        <v>35</v>
      </c>
      <c r="I250" s="27">
        <v>35</v>
      </c>
      <c r="J250" s="60">
        <v>16</v>
      </c>
    </row>
    <row r="251" spans="1:9" ht="14.25" customHeight="1">
      <c r="A251" s="3">
        <v>244</v>
      </c>
      <c r="B251" s="56" t="s">
        <v>226</v>
      </c>
      <c r="C251" s="20">
        <v>807</v>
      </c>
      <c r="D251" s="11" t="s">
        <v>224</v>
      </c>
      <c r="E251" s="11"/>
      <c r="F251" s="11"/>
      <c r="G251" s="29">
        <f aca="true" t="shared" si="56" ref="G251:I255">G252</f>
        <v>45.3</v>
      </c>
      <c r="H251" s="29">
        <f t="shared" si="56"/>
        <v>0</v>
      </c>
      <c r="I251" s="29">
        <f t="shared" si="56"/>
        <v>0</v>
      </c>
    </row>
    <row r="252" spans="1:9" ht="14.25" customHeight="1">
      <c r="A252" s="3">
        <v>245</v>
      </c>
      <c r="B252" s="57" t="s">
        <v>227</v>
      </c>
      <c r="C252" s="19">
        <v>807</v>
      </c>
      <c r="D252" s="12" t="s">
        <v>225</v>
      </c>
      <c r="E252" s="12"/>
      <c r="F252" s="12"/>
      <c r="G252" s="33">
        <f t="shared" si="56"/>
        <v>45.3</v>
      </c>
      <c r="H252" s="33">
        <f t="shared" si="56"/>
        <v>0</v>
      </c>
      <c r="I252" s="33">
        <f t="shared" si="56"/>
        <v>0</v>
      </c>
    </row>
    <row r="253" spans="1:9" ht="13.5" customHeight="1">
      <c r="A253" s="3">
        <v>246</v>
      </c>
      <c r="B253" s="50" t="s">
        <v>36</v>
      </c>
      <c r="C253" s="17">
        <v>807</v>
      </c>
      <c r="D253" s="4" t="s">
        <v>225</v>
      </c>
      <c r="E253" s="13">
        <v>9600000000</v>
      </c>
      <c r="F253" s="4"/>
      <c r="G253" s="27">
        <f t="shared" si="56"/>
        <v>45.3</v>
      </c>
      <c r="H253" s="27">
        <f t="shared" si="56"/>
        <v>0</v>
      </c>
      <c r="I253" s="27">
        <f t="shared" si="56"/>
        <v>0</v>
      </c>
    </row>
    <row r="254" spans="1:9" ht="15" customHeight="1">
      <c r="A254" s="3">
        <v>247</v>
      </c>
      <c r="B254" s="50" t="s">
        <v>31</v>
      </c>
      <c r="C254" s="17">
        <v>807</v>
      </c>
      <c r="D254" s="4" t="s">
        <v>225</v>
      </c>
      <c r="E254" s="13">
        <v>9610000000</v>
      </c>
      <c r="F254" s="4"/>
      <c r="G254" s="27">
        <f t="shared" si="56"/>
        <v>45.3</v>
      </c>
      <c r="H254" s="27">
        <f t="shared" si="56"/>
        <v>0</v>
      </c>
      <c r="I254" s="27">
        <f t="shared" si="56"/>
        <v>0</v>
      </c>
    </row>
    <row r="255" spans="1:9" ht="57" customHeight="1">
      <c r="A255" s="3">
        <v>248</v>
      </c>
      <c r="B255" s="50" t="s">
        <v>229</v>
      </c>
      <c r="C255" s="17">
        <v>807</v>
      </c>
      <c r="D255" s="4" t="s">
        <v>225</v>
      </c>
      <c r="E255" s="4" t="s">
        <v>228</v>
      </c>
      <c r="F255" s="4"/>
      <c r="G255" s="27">
        <f t="shared" si="56"/>
        <v>45.3</v>
      </c>
      <c r="H255" s="27">
        <f t="shared" si="56"/>
        <v>0</v>
      </c>
      <c r="I255" s="27">
        <f t="shared" si="56"/>
        <v>0</v>
      </c>
    </row>
    <row r="256" spans="1:9" ht="29.25" customHeight="1">
      <c r="A256" s="3">
        <v>249</v>
      </c>
      <c r="B256" s="50" t="s">
        <v>103</v>
      </c>
      <c r="C256" s="17">
        <v>807</v>
      </c>
      <c r="D256" s="4" t="s">
        <v>225</v>
      </c>
      <c r="E256" s="4" t="s">
        <v>228</v>
      </c>
      <c r="F256" s="4" t="s">
        <v>80</v>
      </c>
      <c r="G256" s="27">
        <f>G257</f>
        <v>45.3</v>
      </c>
      <c r="H256" s="27">
        <f>H257</f>
        <v>0</v>
      </c>
      <c r="I256" s="27">
        <f>I257</f>
        <v>0</v>
      </c>
    </row>
    <row r="257" spans="1:9" ht="29.25" customHeight="1">
      <c r="A257" s="3">
        <v>250</v>
      </c>
      <c r="B257" s="50" t="s">
        <v>74</v>
      </c>
      <c r="C257" s="17">
        <v>807</v>
      </c>
      <c r="D257" s="4" t="s">
        <v>225</v>
      </c>
      <c r="E257" s="4" t="s">
        <v>228</v>
      </c>
      <c r="F257" s="4" t="s">
        <v>65</v>
      </c>
      <c r="G257" s="27">
        <v>45.3</v>
      </c>
      <c r="H257" s="27">
        <v>0</v>
      </c>
      <c r="I257" s="27">
        <v>0</v>
      </c>
    </row>
    <row r="258" spans="1:10" s="26" customFormat="1" ht="17.25" customHeight="1">
      <c r="A258" s="3">
        <v>251</v>
      </c>
      <c r="B258" s="56" t="s">
        <v>199</v>
      </c>
      <c r="C258" s="20">
        <v>807</v>
      </c>
      <c r="D258" s="11" t="s">
        <v>197</v>
      </c>
      <c r="E258" s="11"/>
      <c r="F258" s="11"/>
      <c r="G258" s="29">
        <f>G259+G265</f>
        <v>148.3</v>
      </c>
      <c r="H258" s="29">
        <f>H259+H265</f>
        <v>48</v>
      </c>
      <c r="I258" s="29">
        <f>I259+I265</f>
        <v>48</v>
      </c>
      <c r="J258" s="60"/>
    </row>
    <row r="259" spans="1:10" s="26" customFormat="1" ht="17.25" customHeight="1">
      <c r="A259" s="3">
        <v>252</v>
      </c>
      <c r="B259" s="57" t="s">
        <v>203</v>
      </c>
      <c r="C259" s="19">
        <v>807</v>
      </c>
      <c r="D259" s="12" t="s">
        <v>202</v>
      </c>
      <c r="E259" s="12"/>
      <c r="F259" s="12"/>
      <c r="G259" s="33">
        <f aca="true" t="shared" si="57" ref="G259:I262">G260</f>
        <v>50.3</v>
      </c>
      <c r="H259" s="33">
        <f t="shared" si="57"/>
        <v>48</v>
      </c>
      <c r="I259" s="33">
        <f t="shared" si="57"/>
        <v>48</v>
      </c>
      <c r="J259" s="60"/>
    </row>
    <row r="260" spans="1:10" s="26" customFormat="1" ht="17.25" customHeight="1">
      <c r="A260" s="3">
        <v>253</v>
      </c>
      <c r="B260" s="48" t="s">
        <v>36</v>
      </c>
      <c r="C260" s="17">
        <v>807</v>
      </c>
      <c r="D260" s="4" t="s">
        <v>202</v>
      </c>
      <c r="E260" s="13">
        <v>9600000000</v>
      </c>
      <c r="F260" s="4"/>
      <c r="G260" s="27">
        <f t="shared" si="57"/>
        <v>50.3</v>
      </c>
      <c r="H260" s="27">
        <f t="shared" si="57"/>
        <v>48</v>
      </c>
      <c r="I260" s="27">
        <f t="shared" si="57"/>
        <v>48</v>
      </c>
      <c r="J260" s="60"/>
    </row>
    <row r="261" spans="1:10" s="26" customFormat="1" ht="17.25" customHeight="1">
      <c r="A261" s="3">
        <v>254</v>
      </c>
      <c r="B261" s="48" t="s">
        <v>31</v>
      </c>
      <c r="C261" s="17">
        <v>807</v>
      </c>
      <c r="D261" s="4" t="s">
        <v>202</v>
      </c>
      <c r="E261" s="13">
        <v>9610000000</v>
      </c>
      <c r="F261" s="4"/>
      <c r="G261" s="27">
        <f t="shared" si="57"/>
        <v>50.3</v>
      </c>
      <c r="H261" s="27">
        <f t="shared" si="57"/>
        <v>48</v>
      </c>
      <c r="I261" s="27">
        <f t="shared" si="57"/>
        <v>48</v>
      </c>
      <c r="J261" s="60"/>
    </row>
    <row r="262" spans="1:10" s="26" customFormat="1" ht="30" customHeight="1">
      <c r="A262" s="3">
        <v>255</v>
      </c>
      <c r="B262" s="50" t="s">
        <v>207</v>
      </c>
      <c r="C262" s="17">
        <v>807</v>
      </c>
      <c r="D262" s="4" t="s">
        <v>202</v>
      </c>
      <c r="E262" s="4" t="s">
        <v>204</v>
      </c>
      <c r="F262" s="4"/>
      <c r="G262" s="27">
        <f t="shared" si="57"/>
        <v>50.3</v>
      </c>
      <c r="H262" s="27">
        <f t="shared" si="57"/>
        <v>48</v>
      </c>
      <c r="I262" s="27">
        <f t="shared" si="57"/>
        <v>48</v>
      </c>
      <c r="J262" s="60"/>
    </row>
    <row r="263" spans="1:10" s="26" customFormat="1" ht="17.25" customHeight="1">
      <c r="A263" s="3">
        <v>256</v>
      </c>
      <c r="B263" s="50" t="s">
        <v>201</v>
      </c>
      <c r="C263" s="17">
        <v>807</v>
      </c>
      <c r="D263" s="4" t="s">
        <v>202</v>
      </c>
      <c r="E263" s="4" t="s">
        <v>204</v>
      </c>
      <c r="F263" s="4" t="s">
        <v>198</v>
      </c>
      <c r="G263" s="27">
        <f>G264</f>
        <v>50.3</v>
      </c>
      <c r="H263" s="27">
        <f>H264</f>
        <v>48</v>
      </c>
      <c r="I263" s="27">
        <f>I264</f>
        <v>48</v>
      </c>
      <c r="J263" s="60"/>
    </row>
    <row r="264" spans="1:10" s="26" customFormat="1" ht="17.25" customHeight="1">
      <c r="A264" s="3">
        <v>257</v>
      </c>
      <c r="B264" s="50" t="s">
        <v>206</v>
      </c>
      <c r="C264" s="17">
        <v>807</v>
      </c>
      <c r="D264" s="4" t="s">
        <v>202</v>
      </c>
      <c r="E264" s="4" t="s">
        <v>204</v>
      </c>
      <c r="F264" s="4" t="s">
        <v>205</v>
      </c>
      <c r="G264" s="27">
        <f>48+2.3</f>
        <v>50.3</v>
      </c>
      <c r="H264" s="27">
        <v>48</v>
      </c>
      <c r="I264" s="27">
        <v>48</v>
      </c>
      <c r="J264" s="60">
        <v>2.3</v>
      </c>
    </row>
    <row r="265" spans="1:10" s="26" customFormat="1" ht="17.25" customHeight="1">
      <c r="A265" s="3">
        <v>258</v>
      </c>
      <c r="B265" s="57" t="s">
        <v>232</v>
      </c>
      <c r="C265" s="19">
        <v>807</v>
      </c>
      <c r="D265" s="12" t="s">
        <v>231</v>
      </c>
      <c r="E265" s="21"/>
      <c r="F265" s="12"/>
      <c r="G265" s="33">
        <f aca="true" t="shared" si="58" ref="G265:I268">G266</f>
        <v>98</v>
      </c>
      <c r="H265" s="33">
        <f t="shared" si="58"/>
        <v>0</v>
      </c>
      <c r="I265" s="33">
        <f t="shared" si="58"/>
        <v>0</v>
      </c>
      <c r="J265" s="60"/>
    </row>
    <row r="266" spans="1:10" s="26" customFormat="1" ht="17.25" customHeight="1">
      <c r="A266" s="3">
        <v>259</v>
      </c>
      <c r="B266" s="48" t="s">
        <v>36</v>
      </c>
      <c r="C266" s="17">
        <v>807</v>
      </c>
      <c r="D266" s="4" t="s">
        <v>231</v>
      </c>
      <c r="E266" s="13">
        <v>9600000000</v>
      </c>
      <c r="F266" s="4"/>
      <c r="G266" s="27">
        <f t="shared" si="58"/>
        <v>98</v>
      </c>
      <c r="H266" s="27">
        <f t="shared" si="58"/>
        <v>0</v>
      </c>
      <c r="I266" s="27">
        <f t="shared" si="58"/>
        <v>0</v>
      </c>
      <c r="J266" s="60"/>
    </row>
    <row r="267" spans="1:10" s="26" customFormat="1" ht="17.25" customHeight="1">
      <c r="A267" s="3">
        <v>260</v>
      </c>
      <c r="B267" s="48" t="s">
        <v>31</v>
      </c>
      <c r="C267" s="17">
        <v>807</v>
      </c>
      <c r="D267" s="4" t="s">
        <v>231</v>
      </c>
      <c r="E267" s="13">
        <v>9610000000</v>
      </c>
      <c r="F267" s="4"/>
      <c r="G267" s="27">
        <f t="shared" si="58"/>
        <v>98</v>
      </c>
      <c r="H267" s="27">
        <f t="shared" si="58"/>
        <v>0</v>
      </c>
      <c r="I267" s="27">
        <f t="shared" si="58"/>
        <v>0</v>
      </c>
      <c r="J267" s="60"/>
    </row>
    <row r="268" spans="1:10" s="26" customFormat="1" ht="44.25" customHeight="1">
      <c r="A268" s="3">
        <v>261</v>
      </c>
      <c r="B268" s="48" t="s">
        <v>34</v>
      </c>
      <c r="C268" s="17">
        <v>807</v>
      </c>
      <c r="D268" s="4" t="s">
        <v>231</v>
      </c>
      <c r="E268" s="13">
        <v>9610000920</v>
      </c>
      <c r="F268" s="4"/>
      <c r="G268" s="27">
        <f t="shared" si="58"/>
        <v>98</v>
      </c>
      <c r="H268" s="27">
        <f t="shared" si="58"/>
        <v>0</v>
      </c>
      <c r="I268" s="27">
        <f t="shared" si="58"/>
        <v>0</v>
      </c>
      <c r="J268" s="60"/>
    </row>
    <row r="269" spans="1:10" s="26" customFormat="1" ht="17.25" customHeight="1">
      <c r="A269" s="3">
        <v>262</v>
      </c>
      <c r="B269" s="50" t="s">
        <v>201</v>
      </c>
      <c r="C269" s="17">
        <v>807</v>
      </c>
      <c r="D269" s="4" t="s">
        <v>231</v>
      </c>
      <c r="E269" s="13">
        <v>9610000920</v>
      </c>
      <c r="F269" s="4" t="s">
        <v>198</v>
      </c>
      <c r="G269" s="27">
        <f>G270</f>
        <v>98</v>
      </c>
      <c r="H269" s="27">
        <f>H270</f>
        <v>0</v>
      </c>
      <c r="I269" s="27">
        <f>I270</f>
        <v>0</v>
      </c>
      <c r="J269" s="60"/>
    </row>
    <row r="270" spans="1:10" s="26" customFormat="1" ht="17.25" customHeight="1">
      <c r="A270" s="3">
        <v>263</v>
      </c>
      <c r="B270" s="50" t="s">
        <v>214</v>
      </c>
      <c r="C270" s="17">
        <v>807</v>
      </c>
      <c r="D270" s="4" t="s">
        <v>231</v>
      </c>
      <c r="E270" s="13">
        <v>9610000920</v>
      </c>
      <c r="F270" s="4" t="s">
        <v>213</v>
      </c>
      <c r="G270" s="27">
        <f>11+11+56+20</f>
        <v>98</v>
      </c>
      <c r="H270" s="27">
        <v>0</v>
      </c>
      <c r="I270" s="27">
        <v>0</v>
      </c>
      <c r="J270" s="60">
        <v>20</v>
      </c>
    </row>
    <row r="271" spans="1:10" s="5" customFormat="1" ht="12.75">
      <c r="A271" s="3">
        <v>264</v>
      </c>
      <c r="B271" s="56" t="s">
        <v>47</v>
      </c>
      <c r="C271" s="20">
        <v>807</v>
      </c>
      <c r="D271" s="11" t="s">
        <v>45</v>
      </c>
      <c r="E271" s="11"/>
      <c r="F271" s="11"/>
      <c r="G271" s="29">
        <f aca="true" t="shared" si="59" ref="G271:G276">G272</f>
        <v>4716.9</v>
      </c>
      <c r="H271" s="29">
        <f aca="true" t="shared" si="60" ref="H271:I276">H272</f>
        <v>4716.9</v>
      </c>
      <c r="I271" s="29">
        <f t="shared" si="60"/>
        <v>4716.9</v>
      </c>
      <c r="J271" s="60"/>
    </row>
    <row r="272" spans="1:10" s="6" customFormat="1" ht="12.75">
      <c r="A272" s="3">
        <v>265</v>
      </c>
      <c r="B272" s="57" t="s">
        <v>48</v>
      </c>
      <c r="C272" s="19">
        <v>807</v>
      </c>
      <c r="D272" s="12" t="s">
        <v>46</v>
      </c>
      <c r="E272" s="12"/>
      <c r="F272" s="12"/>
      <c r="G272" s="33">
        <f t="shared" si="59"/>
        <v>4716.9</v>
      </c>
      <c r="H272" s="33">
        <f t="shared" si="60"/>
        <v>4716.9</v>
      </c>
      <c r="I272" s="33">
        <f t="shared" si="60"/>
        <v>4716.9</v>
      </c>
      <c r="J272" s="73"/>
    </row>
    <row r="273" spans="1:10" s="7" customFormat="1" ht="25.5">
      <c r="A273" s="3">
        <v>266</v>
      </c>
      <c r="B273" s="48" t="s">
        <v>32</v>
      </c>
      <c r="C273" s="17">
        <v>807</v>
      </c>
      <c r="D273" s="4" t="s">
        <v>46</v>
      </c>
      <c r="E273" s="4" t="s">
        <v>109</v>
      </c>
      <c r="F273" s="4"/>
      <c r="G273" s="27">
        <f t="shared" si="59"/>
        <v>4716.9</v>
      </c>
      <c r="H273" s="27">
        <f t="shared" si="60"/>
        <v>4716.9</v>
      </c>
      <c r="I273" s="27">
        <f t="shared" si="60"/>
        <v>4716.9</v>
      </c>
      <c r="J273" s="72"/>
    </row>
    <row r="274" spans="1:10" s="5" customFormat="1" ht="27" customHeight="1">
      <c r="A274" s="3">
        <v>267</v>
      </c>
      <c r="B274" s="50" t="s">
        <v>139</v>
      </c>
      <c r="C274" s="17">
        <v>807</v>
      </c>
      <c r="D274" s="4" t="s">
        <v>46</v>
      </c>
      <c r="E274" s="4" t="s">
        <v>108</v>
      </c>
      <c r="F274" s="4"/>
      <c r="G274" s="27">
        <f>G275</f>
        <v>4716.9</v>
      </c>
      <c r="H274" s="27">
        <f t="shared" si="60"/>
        <v>4716.9</v>
      </c>
      <c r="I274" s="27">
        <f t="shared" si="60"/>
        <v>4716.9</v>
      </c>
      <c r="J274" s="60"/>
    </row>
    <row r="275" spans="1:10" s="5" customFormat="1" ht="38.25">
      <c r="A275" s="3">
        <v>268</v>
      </c>
      <c r="B275" s="50" t="s">
        <v>131</v>
      </c>
      <c r="C275" s="17">
        <v>807</v>
      </c>
      <c r="D275" s="4" t="s">
        <v>46</v>
      </c>
      <c r="E275" s="4" t="s">
        <v>181</v>
      </c>
      <c r="F275" s="4"/>
      <c r="G275" s="27">
        <f t="shared" si="59"/>
        <v>4716.9</v>
      </c>
      <c r="H275" s="27">
        <f t="shared" si="60"/>
        <v>4716.9</v>
      </c>
      <c r="I275" s="27">
        <f t="shared" si="60"/>
        <v>4716.9</v>
      </c>
      <c r="J275" s="60"/>
    </row>
    <row r="276" spans="1:10" s="5" customFormat="1" ht="12.75">
      <c r="A276" s="3">
        <v>269</v>
      </c>
      <c r="B276" s="50" t="s">
        <v>69</v>
      </c>
      <c r="C276" s="17">
        <v>807</v>
      </c>
      <c r="D276" s="4" t="s">
        <v>46</v>
      </c>
      <c r="E276" s="4" t="s">
        <v>181</v>
      </c>
      <c r="F276" s="4" t="s">
        <v>82</v>
      </c>
      <c r="G276" s="27">
        <f t="shared" si="59"/>
        <v>4716.9</v>
      </c>
      <c r="H276" s="27">
        <f t="shared" si="60"/>
        <v>4716.9</v>
      </c>
      <c r="I276" s="27">
        <f t="shared" si="60"/>
        <v>4716.9</v>
      </c>
      <c r="J276" s="60"/>
    </row>
    <row r="277" spans="1:10" s="5" customFormat="1" ht="12.75">
      <c r="A277" s="3">
        <v>270</v>
      </c>
      <c r="B277" s="50" t="s">
        <v>33</v>
      </c>
      <c r="C277" s="17">
        <v>807</v>
      </c>
      <c r="D277" s="4" t="s">
        <v>46</v>
      </c>
      <c r="E277" s="4" t="s">
        <v>181</v>
      </c>
      <c r="F277" s="4" t="s">
        <v>81</v>
      </c>
      <c r="G277" s="27">
        <v>4716.9</v>
      </c>
      <c r="H277" s="27">
        <v>4716.9</v>
      </c>
      <c r="I277" s="27">
        <v>4716.9</v>
      </c>
      <c r="J277" s="60"/>
    </row>
    <row r="278" spans="1:10" s="5" customFormat="1" ht="25.5">
      <c r="A278" s="3">
        <v>271</v>
      </c>
      <c r="B278" s="46" t="s">
        <v>90</v>
      </c>
      <c r="C278" s="20">
        <v>807</v>
      </c>
      <c r="D278" s="11" t="s">
        <v>24</v>
      </c>
      <c r="E278" s="11"/>
      <c r="F278" s="11"/>
      <c r="G278" s="29">
        <f aca="true" t="shared" si="61" ref="G278:I280">SUM(G279)</f>
        <v>13109.5</v>
      </c>
      <c r="H278" s="29">
        <f t="shared" si="61"/>
        <v>14367.6</v>
      </c>
      <c r="I278" s="29">
        <f t="shared" si="61"/>
        <v>14367.6</v>
      </c>
      <c r="J278" s="60"/>
    </row>
    <row r="279" spans="1:10" s="9" customFormat="1" ht="12.75">
      <c r="A279" s="3">
        <v>272</v>
      </c>
      <c r="B279" s="47" t="s">
        <v>9</v>
      </c>
      <c r="C279" s="19">
        <v>807</v>
      </c>
      <c r="D279" s="12" t="s">
        <v>8</v>
      </c>
      <c r="E279" s="12"/>
      <c r="F279" s="12"/>
      <c r="G279" s="33">
        <f t="shared" si="61"/>
        <v>13109.5</v>
      </c>
      <c r="H279" s="33">
        <f t="shared" si="61"/>
        <v>14367.6</v>
      </c>
      <c r="I279" s="33">
        <f t="shared" si="61"/>
        <v>14367.6</v>
      </c>
      <c r="J279" s="70"/>
    </row>
    <row r="280" spans="1:10" s="6" customFormat="1" ht="12.75">
      <c r="A280" s="3">
        <v>273</v>
      </c>
      <c r="B280" s="48" t="s">
        <v>36</v>
      </c>
      <c r="C280" s="17">
        <v>807</v>
      </c>
      <c r="D280" s="4" t="s">
        <v>8</v>
      </c>
      <c r="E280" s="13">
        <v>9600000000</v>
      </c>
      <c r="F280" s="4"/>
      <c r="G280" s="27">
        <f t="shared" si="61"/>
        <v>13109.5</v>
      </c>
      <c r="H280" s="27">
        <f t="shared" si="61"/>
        <v>14367.6</v>
      </c>
      <c r="I280" s="27">
        <f t="shared" si="61"/>
        <v>14367.6</v>
      </c>
      <c r="J280" s="73"/>
    </row>
    <row r="281" spans="1:9" ht="12.75">
      <c r="A281" s="3">
        <v>274</v>
      </c>
      <c r="B281" s="48" t="s">
        <v>31</v>
      </c>
      <c r="C281" s="17">
        <v>807</v>
      </c>
      <c r="D281" s="4" t="s">
        <v>8</v>
      </c>
      <c r="E281" s="13">
        <v>9610000000</v>
      </c>
      <c r="F281" s="4"/>
      <c r="G281" s="27">
        <f>G282</f>
        <v>13109.5</v>
      </c>
      <c r="H281" s="27">
        <f>H282</f>
        <v>14367.6</v>
      </c>
      <c r="I281" s="27">
        <f>I282</f>
        <v>14367.6</v>
      </c>
    </row>
    <row r="282" spans="1:9" ht="33" customHeight="1">
      <c r="A282" s="3">
        <v>275</v>
      </c>
      <c r="B282" s="48" t="s">
        <v>85</v>
      </c>
      <c r="C282" s="17">
        <v>807</v>
      </c>
      <c r="D282" s="4" t="s">
        <v>8</v>
      </c>
      <c r="E282" s="13">
        <v>9610000950</v>
      </c>
      <c r="F282" s="4"/>
      <c r="G282" s="27">
        <f aca="true" t="shared" si="62" ref="G282:I283">SUM(G283)</f>
        <v>13109.5</v>
      </c>
      <c r="H282" s="27">
        <f t="shared" si="62"/>
        <v>14367.6</v>
      </c>
      <c r="I282" s="27">
        <f t="shared" si="62"/>
        <v>14367.6</v>
      </c>
    </row>
    <row r="283" spans="1:9" ht="12.75">
      <c r="A283" s="3">
        <v>276</v>
      </c>
      <c r="B283" s="52" t="s">
        <v>69</v>
      </c>
      <c r="C283" s="17">
        <v>807</v>
      </c>
      <c r="D283" s="4" t="s">
        <v>8</v>
      </c>
      <c r="E283" s="13">
        <v>9610000950</v>
      </c>
      <c r="F283" s="4" t="s">
        <v>82</v>
      </c>
      <c r="G283" s="27">
        <f t="shared" si="62"/>
        <v>13109.5</v>
      </c>
      <c r="H283" s="27">
        <f t="shared" si="62"/>
        <v>14367.6</v>
      </c>
      <c r="I283" s="27">
        <f t="shared" si="62"/>
        <v>14367.6</v>
      </c>
    </row>
    <row r="284" spans="1:9" ht="12.75">
      <c r="A284" s="3">
        <v>277</v>
      </c>
      <c r="B284" s="52" t="s">
        <v>160</v>
      </c>
      <c r="C284" s="17">
        <v>807</v>
      </c>
      <c r="D284" s="4" t="s">
        <v>8</v>
      </c>
      <c r="E284" s="13">
        <v>9610000950</v>
      </c>
      <c r="F284" s="4" t="s">
        <v>159</v>
      </c>
      <c r="G284" s="27">
        <v>13109.5</v>
      </c>
      <c r="H284" s="27">
        <v>14367.6</v>
      </c>
      <c r="I284" s="27">
        <v>14367.6</v>
      </c>
    </row>
    <row r="285" spans="1:9" ht="12.75">
      <c r="A285" s="3">
        <v>278</v>
      </c>
      <c r="B285" s="47" t="s">
        <v>35</v>
      </c>
      <c r="C285" s="17"/>
      <c r="D285" s="12"/>
      <c r="E285" s="12"/>
      <c r="F285" s="12"/>
      <c r="G285" s="33">
        <v>0</v>
      </c>
      <c r="H285" s="33">
        <v>1257.2</v>
      </c>
      <c r="I285" s="33">
        <v>2559.4</v>
      </c>
    </row>
    <row r="286" spans="1:10" ht="12.75">
      <c r="A286" s="3">
        <v>279</v>
      </c>
      <c r="B286" s="43" t="s">
        <v>75</v>
      </c>
      <c r="C286" s="15"/>
      <c r="D286" s="11"/>
      <c r="E286" s="35"/>
      <c r="F286" s="11"/>
      <c r="G286" s="29">
        <f>G18+G285+G8</f>
        <v>60389.20000000001</v>
      </c>
      <c r="H286" s="29">
        <f>H18+H285+H8</f>
        <v>51920.49999999999</v>
      </c>
      <c r="I286" s="29">
        <f>I18+I285+I8</f>
        <v>52836.8</v>
      </c>
      <c r="J286" s="75">
        <f>SUM(J8:J285)</f>
        <v>123.40000000000008</v>
      </c>
    </row>
  </sheetData>
  <sheetProtection/>
  <mergeCells count="3">
    <mergeCell ref="A4:I4"/>
    <mergeCell ref="E2:I2"/>
    <mergeCell ref="E1:I1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buluiselsovet@mail.ru</cp:lastModifiedBy>
  <cp:lastPrinted>2023-12-22T06:16:20Z</cp:lastPrinted>
  <dcterms:created xsi:type="dcterms:W3CDTF">2007-10-11T12:08:51Z</dcterms:created>
  <dcterms:modified xsi:type="dcterms:W3CDTF">2023-12-22T06:16:23Z</dcterms:modified>
  <cp:category/>
  <cp:version/>
  <cp:contentType/>
  <cp:contentStatus/>
</cp:coreProperties>
</file>