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1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(4)'!$A$13:$H$166</definedName>
    <definedName name="_xlnm.Print_Titles" localSheetId="0">'Измен (4)'!$14:$14</definedName>
  </definedNames>
  <calcPr fullCalcOnLoad="1"/>
</workbook>
</file>

<file path=xl/sharedStrings.xml><?xml version="1.0" encoding="utf-8"?>
<sst xmlns="http://schemas.openxmlformats.org/spreadsheetml/2006/main" count="569" uniqueCount="146">
  <si>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</si>
  <si>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</si>
  <si>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</si>
  <si>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</si>
  <si>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</si>
  <si>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</si>
  <si>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</si>
  <si>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</si>
  <si>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</si>
  <si>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</si>
  <si>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</si>
  <si>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</si>
  <si>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</si>
  <si>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</si>
  <si>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</si>
  <si>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</si>
  <si>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</si>
  <si>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</si>
  <si>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</si>
  <si>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</si>
  <si>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</si>
  <si>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</si>
  <si>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</si>
  <si>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</si>
  <si>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</si>
  <si>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</si>
  <si>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</si>
  <si>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</si>
  <si>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</si>
  <si>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</si>
  <si>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</si>
  <si>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</si>
  <si>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</si>
  <si>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</si>
  <si>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</si>
  <si>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</si>
  <si>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</si>
  <si>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</si>
  <si>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</si>
  <si>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(тыс. рублей)</t>
  </si>
  <si>
    <t xml:space="preserve"> 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</si>
  <si>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</si>
  <si>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</si>
  <si>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Благоустройство</t>
  </si>
  <si>
    <t>Расходы на выплату персоналу в целях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</si>
  <si>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</si>
  <si>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Дорожное хозяйство (дорожные фонды)</t>
  </si>
  <si>
    <t>Отдельные мероприятия</t>
  </si>
  <si>
    <t>Другие вопросы в области национальной безопасности и правоохранительной деятельности</t>
  </si>
  <si>
    <t>Функционирование администрации Новоникольского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</si>
  <si>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</si>
  <si>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</si>
  <si>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</si>
  <si>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</si>
  <si>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Новоникольского сельсовета в рамках непрограммных расходов отдельных органов исполнительной власти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</si>
  <si>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</si>
  <si>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</si>
  <si>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Мобилизационная и вневойсковая подготовка</t>
  </si>
  <si>
    <t>Другие общегосударственные вопросы</t>
  </si>
  <si>
    <t>Расходы на выплату персоналу  казенных учреждений</t>
  </si>
  <si>
    <t>850</t>
  </si>
  <si>
    <t>Уплата налогов, сборов и иных платежей</t>
  </si>
  <si>
    <t>Резервные средства</t>
  </si>
  <si>
    <t>0106</t>
  </si>
  <si>
    <t>ОБЩЕГОСУДАРСТВЕННЫЕ 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</si>
  <si>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</si>
  <si>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Новоникольского сельсовета в рамках непрограммных расходов отдельных органов исполнительной власти
</t>
  </si>
  <si>
    <t>0100000000</t>
  </si>
  <si>
    <t>0110000000</t>
  </si>
  <si>
    <t>0120000000</t>
  </si>
  <si>
    <t>0200000000</t>
  </si>
  <si>
    <t>0290000000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</si>
  <si>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</si>
  <si>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</si>
  <si>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</si>
  <si>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</si>
  <si>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</si>
  <si>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</si>
  <si>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</si>
  <si>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</si>
  <si>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</si>
  <si>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</si>
  <si>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</si>
  <si>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Условно утвержденные расходы</t>
  </si>
  <si>
    <t>0190000000</t>
  </si>
  <si>
    <t>Подпрограмма "Благоустройство территории Новоникольского сельсовета"</t>
  </si>
  <si>
    <t>0130000000</t>
  </si>
  <si>
    <t>Подпрограмма " Обеспечение условий реализации муниципальной программы"</t>
  </si>
  <si>
    <t>ВСЕГО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</si>
  <si>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</si>
  <si>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</si>
  <si>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</si>
  <si>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</si>
  <si>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</si>
  <si>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,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</si>
  <si>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</si>
  <si>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</si>
  <si>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9610010490</t>
  </si>
  <si>
    <t>0130010490</t>
  </si>
  <si>
    <t>Сумма на 2023 год</t>
  </si>
  <si>
    <t>Муниципальная программа "Благоустройство территории Новоникольского сельсовета, содержание и развитие объектов жилищно-коммунального хозяйства"</t>
  </si>
  <si>
    <t xml:space="preserve">Повышение качества содержания территории поселения в чистоте и порядке, а также содержание мест захоронения в надлежащем виде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</si>
  <si>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Повышение качества освещенности улиц и дорог в населенных пунктах поселения, снижение нарушений общественного порядка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</si>
  <si>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Новоникольского сельсовета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</si>
  <si>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</si>
  <si>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Финансирование оплаты труда работников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</si>
  <si>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</si>
  <si>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предусмотренных в рамках отдельных мероприятий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</si>
  <si>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0110081110</t>
  </si>
  <si>
    <t>0110081120</t>
  </si>
  <si>
    <t>0110081130</t>
  </si>
  <si>
    <t>0110081150</t>
  </si>
  <si>
    <t>0120081170</t>
  </si>
  <si>
    <t>0130081190</t>
  </si>
  <si>
    <t>0190082030</t>
  </si>
  <si>
    <t>0290082110</t>
  </si>
  <si>
    <t>0290082120</t>
  </si>
  <si>
    <t>9710080010</t>
  </si>
  <si>
    <t>9710080020</t>
  </si>
  <si>
    <t>9710080030</t>
  </si>
  <si>
    <t>9710080040</t>
  </si>
  <si>
    <t>9710080060</t>
  </si>
  <si>
    <t>Приложение 5</t>
  </si>
  <si>
    <t>Сумма на 2024 год</t>
  </si>
  <si>
    <t>0110088020</t>
  </si>
  <si>
    <t>Распределение бюджетных ассигнований по целевым статьям (муниципальным программам Новоникольского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Новоникольского сельсовета Большеулуйского района на 2023 год и плановый период 2024-2025 годов</t>
  </si>
  <si>
    <t>Сумма на 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</si>
  <si>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</si>
  <si>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</si>
  <si>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</si>
  <si>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Расходы на обеспечение первичных мер пожарной безопасности в рамках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</si>
  <si>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>Подпрограмма "Содержание и развитие объектов жилищно-коммунального хозяйства"</t>
  </si>
  <si>
    <t xml:space="preserve">Обслуживание объектов водоснабжения в рамках подпрограммы "Содержание и развитие объектов жилищно-коммунального хозяйства"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</si>
  <si>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</si>
  <si>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Проведение воспитательной , пропагандисткой работы с населением, направленной на предупреждение террористической и экстремистской деятельности, чрезвычайных ситуаций в рамках 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</si>
  <si>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Мероприятия, направленные на 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</si>
  <si>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 Совета депутатов от 28.12.2022 № 81</t>
  </si>
  <si>
    <t>к  Решению Новоникольского сельского</t>
  </si>
  <si>
    <t>0290074120</t>
  </si>
  <si>
    <t>Мероприятие,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</si>
  <si>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>02900S4120</t>
  </si>
  <si>
    <t>Мероприятие,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</si>
  <si>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>9610027240</t>
  </si>
  <si>
    <t>Финансовое обеспечение на частичную компенсацию расходов на повышение оплаты труда отдельным категориям работников бюджетной сферы в рамках непрограммных расходов отдельных органов исполнительной власти</t>
  </si>
  <si>
    <t>к Решению Новоникольского сельского</t>
  </si>
  <si>
    <t xml:space="preserve"> Совета депутатов от 27.12.2023 № 104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</si>
</sst>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distributed" wrapText="1"/>
    </xf>
    <xf numFmtId="49" fontId="2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justify"/>
    </xf>
    <xf numFmtId="0" fontId="2" fillId="33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42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42" applyFont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4"/>
  <sheetViews>
    <sheetView tabSelected="1" zoomScalePageLayoutView="0" workbookViewId="0" topLeftCell="E157">
      <selection activeCell="I165" sqref="I165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4" width="10.625" style="0" customWidth="1"/>
    <col min="5" max="5" width="12.125" style="0" customWidth="1"/>
    <col min="6" max="6" width="13.375" style="0" customWidth="1"/>
    <col min="7" max="7" width="13.625" style="0" customWidth="1"/>
    <col min="8" max="8" width="13.875" style="0" customWidth="1"/>
    <col min="12" max="12" width="17.75390625" style="0" customWidth="1"/>
  </cols>
  <sheetData>
    <row r="2" spans="5:8" ht="12.75">
      <c r="E2" s="32" t="s">
        <v>122</v>
      </c>
      <c r="F2" s="32"/>
      <c r="G2" s="32"/>
      <c r="H2" s="32"/>
    </row>
    <row r="3" spans="5:8" ht="12.75">
      <c r="E3" s="32" t="s">
        <v>144</v>
      </c>
      <c r="F3" s="32"/>
      <c r="G3" s="32"/>
      <c r="H3" s="32"/>
    </row>
    <row r="4" spans="5:8" ht="12.75">
      <c r="E4" s="33" t="s">
        <v>145</v>
      </c>
      <c r="F4" s="32"/>
      <c r="G4" s="32"/>
      <c r="H4" s="32"/>
    </row>
    <row r="5" spans="5:8" ht="12.75">
      <c r="E5" s="31"/>
      <c r="F5" s="30"/>
      <c r="G5" s="30"/>
      <c r="H5" s="30"/>
    </row>
    <row r="6" spans="5:8" ht="12.75">
      <c r="E6" s="32" t="s">
        <v>122</v>
      </c>
      <c r="F6" s="32"/>
      <c r="G6" s="32"/>
      <c r="H6" s="32"/>
    </row>
    <row r="7" spans="5:8" ht="12.75">
      <c r="E7" s="32" t="s">
        <v>137</v>
      </c>
      <c r="F7" s="32"/>
      <c r="G7" s="32"/>
      <c r="H7" s="32"/>
    </row>
    <row r="8" spans="5:8" ht="12.75">
      <c r="E8" s="33" t="s">
        <v>136</v>
      </c>
      <c r="F8" s="32"/>
      <c r="G8" s="32"/>
      <c r="H8" s="32"/>
    </row>
    <row r="9" spans="5:8" ht="12.75">
      <c r="E9" s="32"/>
      <c r="F9" s="32"/>
      <c r="G9" s="32"/>
      <c r="H9" s="32"/>
    </row>
    <row r="10" spans="1:8" ht="14.25" customHeight="1">
      <c r="A10" s="4"/>
      <c r="B10" s="36" t="s">
        <v>125</v>
      </c>
      <c r="C10" s="36"/>
      <c r="D10" s="36"/>
      <c r="E10" s="36"/>
      <c r="F10" s="36"/>
      <c r="G10" s="36"/>
      <c r="H10" s="36"/>
    </row>
    <row r="11" spans="1:8" ht="34.5" customHeight="1">
      <c r="A11" s="4"/>
      <c r="B11" s="36"/>
      <c r="C11" s="36"/>
      <c r="D11" s="36"/>
      <c r="E11" s="36"/>
      <c r="F11" s="36"/>
      <c r="G11" s="36"/>
      <c r="H11" s="36"/>
    </row>
    <row r="12" spans="1:8" ht="27.75" customHeight="1">
      <c r="A12" s="4"/>
      <c r="B12" s="11"/>
      <c r="C12" s="11"/>
      <c r="D12" s="35"/>
      <c r="E12" s="35"/>
      <c r="F12" s="35"/>
      <c r="G12" s="12"/>
      <c r="H12" s="28" t="s">
        <v>39</v>
      </c>
    </row>
    <row r="13" spans="1:8" ht="48" customHeight="1">
      <c r="A13" s="13" t="s">
        <v>1</v>
      </c>
      <c r="B13" s="13" t="s">
        <v>4</v>
      </c>
      <c r="C13" s="13" t="s">
        <v>2</v>
      </c>
      <c r="D13" s="13" t="s">
        <v>3</v>
      </c>
      <c r="E13" s="13" t="s">
        <v>14</v>
      </c>
      <c r="F13" s="13" t="s">
        <v>99</v>
      </c>
      <c r="G13" s="13" t="s">
        <v>123</v>
      </c>
      <c r="H13" s="13" t="s">
        <v>126</v>
      </c>
    </row>
    <row r="14" spans="1:12" ht="18.75" customHeight="1">
      <c r="A14" s="13"/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4">
        <v>6</v>
      </c>
      <c r="H14" s="14">
        <v>7</v>
      </c>
      <c r="J14" t="s">
        <v>40</v>
      </c>
      <c r="L14" t="s">
        <v>40</v>
      </c>
    </row>
    <row r="15" spans="1:8" ht="36.75" customHeight="1">
      <c r="A15" s="13">
        <v>1</v>
      </c>
      <c r="B15" s="26" t="s">
        <v>100</v>
      </c>
      <c r="C15" s="20" t="s">
        <v>67</v>
      </c>
      <c r="D15" s="20"/>
      <c r="E15" s="20"/>
      <c r="F15" s="21">
        <f>F16+F42+F48+F59</f>
        <v>2819.1</v>
      </c>
      <c r="G15" s="21">
        <f>G16+G42+G48+G59</f>
        <v>3157.3999999999996</v>
      </c>
      <c r="H15" s="21">
        <f>H16+H42+H48+H59</f>
        <v>3157.3999999999996</v>
      </c>
    </row>
    <row r="16" spans="1:8" ht="27.75" customHeight="1">
      <c r="A16" s="13">
        <v>2</v>
      </c>
      <c r="B16" s="27" t="s">
        <v>85</v>
      </c>
      <c r="C16" s="17" t="s">
        <v>68</v>
      </c>
      <c r="D16" s="17"/>
      <c r="E16" s="17"/>
      <c r="F16" s="18">
        <f>F17+F22+F27+F32+F37</f>
        <v>856.9000000000001</v>
      </c>
      <c r="G16" s="18">
        <f>G17+G22+G27+G32+G37</f>
        <v>1145.8</v>
      </c>
      <c r="H16" s="18">
        <f>H17+H22+H27+H32+H37</f>
        <v>1145.8</v>
      </c>
    </row>
    <row r="17" spans="1:17" ht="81" customHeight="1">
      <c r="A17" s="13">
        <v>3</v>
      </c>
      <c r="B17" s="16" t="s">
        <v>101</v>
      </c>
      <c r="C17" s="17" t="s">
        <v>108</v>
      </c>
      <c r="D17" s="17"/>
      <c r="E17" s="17"/>
      <c r="F17" s="18">
        <f>F18</f>
        <v>22.1</v>
      </c>
      <c r="G17" s="18">
        <f>G18</f>
        <v>65</v>
      </c>
      <c r="H17" s="18">
        <f>H18</f>
        <v>65</v>
      </c>
      <c r="K17" t="s">
        <v>40</v>
      </c>
      <c r="L17" t="s">
        <v>40</v>
      </c>
      <c r="Q17" t="s">
        <v>40</v>
      </c>
    </row>
    <row r="18" spans="1:12" ht="20.25" customHeight="1">
      <c r="A18" s="13">
        <v>4</v>
      </c>
      <c r="B18" s="16" t="s">
        <v>81</v>
      </c>
      <c r="C18" s="17" t="s">
        <v>108</v>
      </c>
      <c r="D18" s="17" t="s">
        <v>7</v>
      </c>
      <c r="E18" s="17"/>
      <c r="F18" s="18">
        <f aca="true" t="shared" si="0" ref="F18:H19">F19</f>
        <v>22.1</v>
      </c>
      <c r="G18" s="18">
        <f t="shared" si="0"/>
        <v>65</v>
      </c>
      <c r="H18" s="18">
        <f t="shared" si="0"/>
        <v>65</v>
      </c>
      <c r="L18" t="s">
        <v>40</v>
      </c>
    </row>
    <row r="19" spans="1:13" ht="20.25" customHeight="1">
      <c r="A19" s="13">
        <v>5</v>
      </c>
      <c r="B19" s="16" t="s">
        <v>42</v>
      </c>
      <c r="C19" s="17" t="s">
        <v>108</v>
      </c>
      <c r="D19" s="17" t="s">
        <v>10</v>
      </c>
      <c r="E19" s="17"/>
      <c r="F19" s="18">
        <f t="shared" si="0"/>
        <v>22.1</v>
      </c>
      <c r="G19" s="18">
        <f t="shared" si="0"/>
        <v>65</v>
      </c>
      <c r="H19" s="18">
        <f t="shared" si="0"/>
        <v>65</v>
      </c>
      <c r="L19" t="s">
        <v>40</v>
      </c>
      <c r="M19" t="s">
        <v>40</v>
      </c>
    </row>
    <row r="20" spans="1:15" ht="16.5" customHeight="1">
      <c r="A20" s="13">
        <v>6</v>
      </c>
      <c r="B20" s="16" t="s">
        <v>19</v>
      </c>
      <c r="C20" s="17" t="s">
        <v>108</v>
      </c>
      <c r="D20" s="17" t="s">
        <v>10</v>
      </c>
      <c r="E20" s="17" t="s">
        <v>15</v>
      </c>
      <c r="F20" s="18">
        <f>F21</f>
        <v>22.1</v>
      </c>
      <c r="G20" s="18">
        <f>G21</f>
        <v>65</v>
      </c>
      <c r="H20" s="18">
        <f>H21</f>
        <v>65</v>
      </c>
      <c r="O20" t="s">
        <v>40</v>
      </c>
    </row>
    <row r="21" spans="1:12" ht="17.25" customHeight="1">
      <c r="A21" s="13">
        <v>7</v>
      </c>
      <c r="B21" s="16" t="s">
        <v>43</v>
      </c>
      <c r="C21" s="17" t="s">
        <v>108</v>
      </c>
      <c r="D21" s="17" t="s">
        <v>10</v>
      </c>
      <c r="E21" s="17" t="s">
        <v>16</v>
      </c>
      <c r="F21" s="18">
        <f>65+(-42.9)</f>
        <v>22.1</v>
      </c>
      <c r="G21" s="19">
        <f>65</f>
        <v>65</v>
      </c>
      <c r="H21" s="19">
        <f>65</f>
        <v>65</v>
      </c>
      <c r="L21" t="s">
        <v>40</v>
      </c>
    </row>
    <row r="22" spans="1:17" ht="81.75" customHeight="1">
      <c r="A22" s="13">
        <v>8</v>
      </c>
      <c r="B22" s="16" t="s">
        <v>102</v>
      </c>
      <c r="C22" s="17" t="s">
        <v>109</v>
      </c>
      <c r="D22" s="17"/>
      <c r="E22" s="17"/>
      <c r="F22" s="18">
        <f>F23</f>
        <v>409</v>
      </c>
      <c r="G22" s="18">
        <f>G23</f>
        <v>560</v>
      </c>
      <c r="H22" s="18">
        <f>H23</f>
        <v>560</v>
      </c>
      <c r="L22" t="s">
        <v>40</v>
      </c>
      <c r="Q22" t="s">
        <v>40</v>
      </c>
    </row>
    <row r="23" spans="1:8" ht="19.5" customHeight="1">
      <c r="A23" s="13">
        <v>9</v>
      </c>
      <c r="B23" s="16" t="s">
        <v>81</v>
      </c>
      <c r="C23" s="17" t="s">
        <v>109</v>
      </c>
      <c r="D23" s="17" t="s">
        <v>7</v>
      </c>
      <c r="E23" s="15"/>
      <c r="F23" s="18">
        <f aca="true" t="shared" si="1" ref="F23:H24">F24</f>
        <v>409</v>
      </c>
      <c r="G23" s="18">
        <f t="shared" si="1"/>
        <v>560</v>
      </c>
      <c r="H23" s="18">
        <f t="shared" si="1"/>
        <v>560</v>
      </c>
    </row>
    <row r="24" spans="1:8" ht="17.25" customHeight="1">
      <c r="A24" s="13">
        <v>10</v>
      </c>
      <c r="B24" s="16" t="s">
        <v>42</v>
      </c>
      <c r="C24" s="17" t="s">
        <v>109</v>
      </c>
      <c r="D24" s="17" t="s">
        <v>10</v>
      </c>
      <c r="E24" s="17"/>
      <c r="F24" s="18">
        <f t="shared" si="1"/>
        <v>409</v>
      </c>
      <c r="G24" s="18">
        <f t="shared" si="1"/>
        <v>560</v>
      </c>
      <c r="H24" s="18">
        <f t="shared" si="1"/>
        <v>560</v>
      </c>
    </row>
    <row r="25" spans="1:8" ht="17.25" customHeight="1">
      <c r="A25" s="13">
        <v>11</v>
      </c>
      <c r="B25" s="16" t="s">
        <v>19</v>
      </c>
      <c r="C25" s="17" t="s">
        <v>109</v>
      </c>
      <c r="D25" s="17" t="s">
        <v>10</v>
      </c>
      <c r="E25" s="17" t="s">
        <v>15</v>
      </c>
      <c r="F25" s="18">
        <f>F26</f>
        <v>409</v>
      </c>
      <c r="G25" s="18">
        <f>G26</f>
        <v>560</v>
      </c>
      <c r="H25" s="18">
        <f>H26</f>
        <v>560</v>
      </c>
    </row>
    <row r="26" spans="1:9" ht="17.25" customHeight="1">
      <c r="A26" s="13">
        <v>12</v>
      </c>
      <c r="B26" s="16" t="s">
        <v>43</v>
      </c>
      <c r="C26" s="17" t="s">
        <v>109</v>
      </c>
      <c r="D26" s="17" t="s">
        <v>10</v>
      </c>
      <c r="E26" s="17" t="s">
        <v>16</v>
      </c>
      <c r="F26" s="18">
        <f>10+550+(-100)+(-10)+(-41)</f>
        <v>409</v>
      </c>
      <c r="G26" s="19">
        <f>10+550</f>
        <v>560</v>
      </c>
      <c r="H26" s="19">
        <f>10+550</f>
        <v>560</v>
      </c>
      <c r="I26" t="s">
        <v>40</v>
      </c>
    </row>
    <row r="27" spans="1:12" ht="81.75" customHeight="1">
      <c r="A27" s="13">
        <v>13</v>
      </c>
      <c r="B27" s="26" t="s">
        <v>103</v>
      </c>
      <c r="C27" s="20" t="s">
        <v>110</v>
      </c>
      <c r="D27" s="20"/>
      <c r="E27" s="20"/>
      <c r="F27" s="21">
        <f aca="true" t="shared" si="2" ref="F27:H30">F28</f>
        <v>270</v>
      </c>
      <c r="G27" s="21">
        <f t="shared" si="2"/>
        <v>370</v>
      </c>
      <c r="H27" s="21">
        <f t="shared" si="2"/>
        <v>370</v>
      </c>
      <c r="L27" t="s">
        <v>40</v>
      </c>
    </row>
    <row r="28" spans="1:8" ht="21" customHeight="1">
      <c r="A28" s="13">
        <v>14</v>
      </c>
      <c r="B28" s="16" t="s">
        <v>81</v>
      </c>
      <c r="C28" s="20" t="s">
        <v>110</v>
      </c>
      <c r="D28" s="20" t="s">
        <v>7</v>
      </c>
      <c r="E28" s="20"/>
      <c r="F28" s="21">
        <f t="shared" si="2"/>
        <v>270</v>
      </c>
      <c r="G28" s="21">
        <f t="shared" si="2"/>
        <v>370</v>
      </c>
      <c r="H28" s="21">
        <f t="shared" si="2"/>
        <v>370</v>
      </c>
    </row>
    <row r="29" spans="1:8" ht="19.5" customHeight="1">
      <c r="A29" s="13">
        <v>15</v>
      </c>
      <c r="B29" s="16" t="s">
        <v>42</v>
      </c>
      <c r="C29" s="20" t="s">
        <v>110</v>
      </c>
      <c r="D29" s="20" t="s">
        <v>10</v>
      </c>
      <c r="E29" s="20"/>
      <c r="F29" s="21">
        <f t="shared" si="2"/>
        <v>270</v>
      </c>
      <c r="G29" s="21">
        <f t="shared" si="2"/>
        <v>370</v>
      </c>
      <c r="H29" s="21">
        <f t="shared" si="2"/>
        <v>370</v>
      </c>
    </row>
    <row r="30" spans="1:8" ht="17.25" customHeight="1">
      <c r="A30" s="13">
        <v>16</v>
      </c>
      <c r="B30" s="16" t="s">
        <v>24</v>
      </c>
      <c r="C30" s="20" t="s">
        <v>110</v>
      </c>
      <c r="D30" s="20" t="s">
        <v>10</v>
      </c>
      <c r="E30" s="20" t="s">
        <v>25</v>
      </c>
      <c r="F30" s="21">
        <f t="shared" si="2"/>
        <v>270</v>
      </c>
      <c r="G30" s="21">
        <f t="shared" si="2"/>
        <v>370</v>
      </c>
      <c r="H30" s="21">
        <f t="shared" si="2"/>
        <v>370</v>
      </c>
    </row>
    <row r="31" spans="1:8" ht="17.25" customHeight="1">
      <c r="A31" s="13">
        <v>17</v>
      </c>
      <c r="B31" s="16" t="s">
        <v>46</v>
      </c>
      <c r="C31" s="20" t="s">
        <v>110</v>
      </c>
      <c r="D31" s="20" t="s">
        <v>10</v>
      </c>
      <c r="E31" s="20" t="s">
        <v>26</v>
      </c>
      <c r="F31" s="21">
        <f>350+20+(-100)</f>
        <v>270</v>
      </c>
      <c r="G31" s="19">
        <f>370</f>
        <v>370</v>
      </c>
      <c r="H31" s="19">
        <f>370</f>
        <v>370</v>
      </c>
    </row>
    <row r="32" spans="1:8" ht="72.75" customHeight="1">
      <c r="A32" s="13">
        <v>18</v>
      </c>
      <c r="B32" s="16" t="s">
        <v>104</v>
      </c>
      <c r="C32" s="20" t="s">
        <v>111</v>
      </c>
      <c r="D32" s="20"/>
      <c r="E32" s="20"/>
      <c r="F32" s="21">
        <f aca="true" t="shared" si="3" ref="F32:H35">F33</f>
        <v>25</v>
      </c>
      <c r="G32" s="21">
        <f t="shared" si="3"/>
        <v>20</v>
      </c>
      <c r="H32" s="21">
        <f t="shared" si="3"/>
        <v>20</v>
      </c>
    </row>
    <row r="33" spans="1:8" ht="17.25" customHeight="1">
      <c r="A33" s="13">
        <v>19</v>
      </c>
      <c r="B33" s="16" t="s">
        <v>31</v>
      </c>
      <c r="C33" s="20" t="s">
        <v>111</v>
      </c>
      <c r="D33" s="20" t="s">
        <v>32</v>
      </c>
      <c r="E33" s="20"/>
      <c r="F33" s="21">
        <f t="shared" si="3"/>
        <v>25</v>
      </c>
      <c r="G33" s="21">
        <f t="shared" si="3"/>
        <v>20</v>
      </c>
      <c r="H33" s="21">
        <f t="shared" si="3"/>
        <v>20</v>
      </c>
    </row>
    <row r="34" spans="1:8" ht="17.25" customHeight="1">
      <c r="A34" s="13">
        <v>20</v>
      </c>
      <c r="B34" s="16" t="s">
        <v>61</v>
      </c>
      <c r="C34" s="20" t="s">
        <v>111</v>
      </c>
      <c r="D34" s="20" t="s">
        <v>60</v>
      </c>
      <c r="E34" s="20"/>
      <c r="F34" s="21">
        <f t="shared" si="3"/>
        <v>25</v>
      </c>
      <c r="G34" s="21">
        <f t="shared" si="3"/>
        <v>20</v>
      </c>
      <c r="H34" s="21">
        <f t="shared" si="3"/>
        <v>20</v>
      </c>
    </row>
    <row r="35" spans="1:8" ht="17.25" customHeight="1">
      <c r="A35" s="13">
        <v>21</v>
      </c>
      <c r="B35" s="16" t="s">
        <v>19</v>
      </c>
      <c r="C35" s="20" t="s">
        <v>111</v>
      </c>
      <c r="D35" s="20" t="s">
        <v>60</v>
      </c>
      <c r="E35" s="20" t="s">
        <v>15</v>
      </c>
      <c r="F35" s="21">
        <f t="shared" si="3"/>
        <v>25</v>
      </c>
      <c r="G35" s="21">
        <f t="shared" si="3"/>
        <v>20</v>
      </c>
      <c r="H35" s="21">
        <f t="shared" si="3"/>
        <v>20</v>
      </c>
    </row>
    <row r="36" spans="1:11" ht="17.25" customHeight="1">
      <c r="A36" s="13">
        <v>22</v>
      </c>
      <c r="B36" s="16" t="s">
        <v>43</v>
      </c>
      <c r="C36" s="20" t="s">
        <v>111</v>
      </c>
      <c r="D36" s="20" t="s">
        <v>60</v>
      </c>
      <c r="E36" s="20" t="s">
        <v>16</v>
      </c>
      <c r="F36" s="21">
        <f>20+5</f>
        <v>25</v>
      </c>
      <c r="G36" s="19">
        <f>14+6</f>
        <v>20</v>
      </c>
      <c r="H36" s="19">
        <f>14+6</f>
        <v>20</v>
      </c>
      <c r="K36" t="s">
        <v>40</v>
      </c>
    </row>
    <row r="37" spans="1:11" ht="89.25" customHeight="1">
      <c r="A37" s="13">
        <v>23</v>
      </c>
      <c r="B37" s="16" t="s">
        <v>135</v>
      </c>
      <c r="C37" s="20" t="s">
        <v>124</v>
      </c>
      <c r="D37" s="20"/>
      <c r="E37" s="20"/>
      <c r="F37" s="21">
        <f aca="true" t="shared" si="4" ref="F37:H40">F38</f>
        <v>130.8</v>
      </c>
      <c r="G37" s="21">
        <f t="shared" si="4"/>
        <v>130.8</v>
      </c>
      <c r="H37" s="21">
        <f t="shared" si="4"/>
        <v>130.8</v>
      </c>
      <c r="K37" t="s">
        <v>40</v>
      </c>
    </row>
    <row r="38" spans="1:8" ht="17.25" customHeight="1">
      <c r="A38" s="13">
        <v>24</v>
      </c>
      <c r="B38" s="16" t="s">
        <v>81</v>
      </c>
      <c r="C38" s="20" t="s">
        <v>124</v>
      </c>
      <c r="D38" s="20" t="s">
        <v>7</v>
      </c>
      <c r="E38" s="20"/>
      <c r="F38" s="21">
        <f t="shared" si="4"/>
        <v>130.8</v>
      </c>
      <c r="G38" s="21">
        <f t="shared" si="4"/>
        <v>130.8</v>
      </c>
      <c r="H38" s="21">
        <f t="shared" si="4"/>
        <v>130.8</v>
      </c>
    </row>
    <row r="39" spans="1:8" ht="17.25" customHeight="1">
      <c r="A39" s="13">
        <v>25</v>
      </c>
      <c r="B39" s="16" t="s">
        <v>42</v>
      </c>
      <c r="C39" s="20" t="s">
        <v>124</v>
      </c>
      <c r="D39" s="20" t="s">
        <v>10</v>
      </c>
      <c r="E39" s="20"/>
      <c r="F39" s="21">
        <f t="shared" si="4"/>
        <v>130.8</v>
      </c>
      <c r="G39" s="21">
        <f t="shared" si="4"/>
        <v>130.8</v>
      </c>
      <c r="H39" s="21">
        <f t="shared" si="4"/>
        <v>130.8</v>
      </c>
    </row>
    <row r="40" spans="1:8" ht="17.25" customHeight="1">
      <c r="A40" s="13">
        <v>26</v>
      </c>
      <c r="B40" s="16" t="s">
        <v>24</v>
      </c>
      <c r="C40" s="20" t="s">
        <v>124</v>
      </c>
      <c r="D40" s="20" t="s">
        <v>10</v>
      </c>
      <c r="E40" s="20" t="s">
        <v>25</v>
      </c>
      <c r="F40" s="21">
        <f t="shared" si="4"/>
        <v>130.8</v>
      </c>
      <c r="G40" s="21">
        <f t="shared" si="4"/>
        <v>130.8</v>
      </c>
      <c r="H40" s="21">
        <f t="shared" si="4"/>
        <v>130.8</v>
      </c>
    </row>
    <row r="41" spans="1:8" ht="17.25" customHeight="1">
      <c r="A41" s="13">
        <v>27</v>
      </c>
      <c r="B41" s="16" t="s">
        <v>46</v>
      </c>
      <c r="C41" s="20" t="s">
        <v>124</v>
      </c>
      <c r="D41" s="20" t="s">
        <v>10</v>
      </c>
      <c r="E41" s="20" t="s">
        <v>26</v>
      </c>
      <c r="F41" s="21">
        <f>130.8</f>
        <v>130.8</v>
      </c>
      <c r="G41" s="19">
        <f>130.8</f>
        <v>130.8</v>
      </c>
      <c r="H41" s="19">
        <f>130.8</f>
        <v>130.8</v>
      </c>
    </row>
    <row r="42" spans="1:12" ht="34.5" customHeight="1">
      <c r="A42" s="13">
        <v>28</v>
      </c>
      <c r="B42" s="16" t="s">
        <v>131</v>
      </c>
      <c r="C42" s="20" t="s">
        <v>69</v>
      </c>
      <c r="D42" s="20"/>
      <c r="E42" s="20"/>
      <c r="F42" s="21">
        <f aca="true" t="shared" si="5" ref="F42:H43">F43</f>
        <v>180.6</v>
      </c>
      <c r="G42" s="21">
        <f t="shared" si="5"/>
        <v>230</v>
      </c>
      <c r="H42" s="21">
        <f t="shared" si="5"/>
        <v>230</v>
      </c>
      <c r="L42" t="s">
        <v>40</v>
      </c>
    </row>
    <row r="43" spans="1:13" ht="69" customHeight="1">
      <c r="A43" s="13">
        <v>29</v>
      </c>
      <c r="B43" s="16" t="s">
        <v>132</v>
      </c>
      <c r="C43" s="20" t="s">
        <v>112</v>
      </c>
      <c r="D43" s="20"/>
      <c r="E43" s="20"/>
      <c r="F43" s="21">
        <f t="shared" si="5"/>
        <v>180.6</v>
      </c>
      <c r="G43" s="21">
        <f t="shared" si="5"/>
        <v>230</v>
      </c>
      <c r="H43" s="21">
        <f t="shared" si="5"/>
        <v>230</v>
      </c>
      <c r="K43" t="s">
        <v>40</v>
      </c>
      <c r="L43" t="s">
        <v>40</v>
      </c>
      <c r="M43" t="s">
        <v>40</v>
      </c>
    </row>
    <row r="44" spans="1:8" ht="20.25" customHeight="1">
      <c r="A44" s="13">
        <v>30</v>
      </c>
      <c r="B44" s="16" t="s">
        <v>81</v>
      </c>
      <c r="C44" s="20" t="s">
        <v>112</v>
      </c>
      <c r="D44" s="20" t="s">
        <v>7</v>
      </c>
      <c r="E44" s="20"/>
      <c r="F44" s="21">
        <f aca="true" t="shared" si="6" ref="F44:H46">F45</f>
        <v>180.6</v>
      </c>
      <c r="G44" s="21">
        <f t="shared" si="6"/>
        <v>230</v>
      </c>
      <c r="H44" s="21">
        <f t="shared" si="6"/>
        <v>230</v>
      </c>
    </row>
    <row r="45" spans="1:13" ht="20.25" customHeight="1">
      <c r="A45" s="13">
        <v>31</v>
      </c>
      <c r="B45" s="16" t="s">
        <v>42</v>
      </c>
      <c r="C45" s="20" t="s">
        <v>112</v>
      </c>
      <c r="D45" s="20" t="s">
        <v>10</v>
      </c>
      <c r="E45" s="22"/>
      <c r="F45" s="21">
        <f t="shared" si="6"/>
        <v>180.6</v>
      </c>
      <c r="G45" s="21">
        <f t="shared" si="6"/>
        <v>230</v>
      </c>
      <c r="H45" s="21">
        <f t="shared" si="6"/>
        <v>230</v>
      </c>
      <c r="M45" t="s">
        <v>40</v>
      </c>
    </row>
    <row r="46" spans="1:8" ht="24.75" customHeight="1">
      <c r="A46" s="13">
        <v>32</v>
      </c>
      <c r="B46" s="16" t="s">
        <v>19</v>
      </c>
      <c r="C46" s="20" t="s">
        <v>112</v>
      </c>
      <c r="D46" s="20" t="s">
        <v>10</v>
      </c>
      <c r="E46" s="20" t="s">
        <v>15</v>
      </c>
      <c r="F46" s="21">
        <f t="shared" si="6"/>
        <v>180.6</v>
      </c>
      <c r="G46" s="21">
        <f t="shared" si="6"/>
        <v>230</v>
      </c>
      <c r="H46" s="21">
        <f t="shared" si="6"/>
        <v>230</v>
      </c>
    </row>
    <row r="47" spans="1:9" ht="20.25" customHeight="1">
      <c r="A47" s="13">
        <v>33</v>
      </c>
      <c r="B47" s="16" t="s">
        <v>20</v>
      </c>
      <c r="C47" s="20" t="s">
        <v>112</v>
      </c>
      <c r="D47" s="20" t="s">
        <v>10</v>
      </c>
      <c r="E47" s="20" t="s">
        <v>18</v>
      </c>
      <c r="F47" s="21">
        <f>230+(-49.4)</f>
        <v>180.6</v>
      </c>
      <c r="G47" s="18">
        <f>230</f>
        <v>230</v>
      </c>
      <c r="H47" s="18">
        <f>230</f>
        <v>230</v>
      </c>
      <c r="I47" s="6"/>
    </row>
    <row r="48" spans="1:12" s="3" customFormat="1" ht="21" customHeight="1">
      <c r="A48" s="13">
        <v>34</v>
      </c>
      <c r="B48" s="16" t="s">
        <v>87</v>
      </c>
      <c r="C48" s="20" t="s">
        <v>86</v>
      </c>
      <c r="D48" s="20"/>
      <c r="E48" s="20"/>
      <c r="F48" s="21">
        <f>F49+F54</f>
        <v>1721.6</v>
      </c>
      <c r="G48" s="21">
        <f>G49+G54</f>
        <v>1721.6</v>
      </c>
      <c r="H48" s="21">
        <f>H49+H54</f>
        <v>1721.6</v>
      </c>
      <c r="L48" s="3" t="s">
        <v>40</v>
      </c>
    </row>
    <row r="49" spans="1:8" s="3" customFormat="1" ht="84" customHeight="1">
      <c r="A49" s="13">
        <v>35</v>
      </c>
      <c r="B49" s="16" t="s">
        <v>106</v>
      </c>
      <c r="C49" s="20" t="s">
        <v>98</v>
      </c>
      <c r="D49" s="20"/>
      <c r="E49" s="20"/>
      <c r="F49" s="21">
        <f aca="true" t="shared" si="7" ref="F49:H52">F50</f>
        <v>992.0999999999999</v>
      </c>
      <c r="G49" s="21">
        <f t="shared" si="7"/>
        <v>1149.1</v>
      </c>
      <c r="H49" s="21">
        <f t="shared" si="7"/>
        <v>1149.1</v>
      </c>
    </row>
    <row r="50" spans="1:12" s="3" customFormat="1" ht="21" customHeight="1">
      <c r="A50" s="13">
        <v>36</v>
      </c>
      <c r="B50" s="16" t="s">
        <v>44</v>
      </c>
      <c r="C50" s="20" t="s">
        <v>98</v>
      </c>
      <c r="D50" s="20" t="s">
        <v>9</v>
      </c>
      <c r="E50" s="20"/>
      <c r="F50" s="21">
        <f t="shared" si="7"/>
        <v>992.0999999999999</v>
      </c>
      <c r="G50" s="21">
        <f t="shared" si="7"/>
        <v>1149.1</v>
      </c>
      <c r="H50" s="21">
        <f t="shared" si="7"/>
        <v>1149.1</v>
      </c>
      <c r="L50" s="3" t="s">
        <v>40</v>
      </c>
    </row>
    <row r="51" spans="1:8" s="3" customFormat="1" ht="21" customHeight="1">
      <c r="A51" s="13">
        <v>37</v>
      </c>
      <c r="B51" s="16" t="s">
        <v>59</v>
      </c>
      <c r="C51" s="20" t="s">
        <v>98</v>
      </c>
      <c r="D51" s="20" t="s">
        <v>8</v>
      </c>
      <c r="E51" s="20"/>
      <c r="F51" s="21">
        <f t="shared" si="7"/>
        <v>992.0999999999999</v>
      </c>
      <c r="G51" s="21">
        <f t="shared" si="7"/>
        <v>1149.1</v>
      </c>
      <c r="H51" s="21">
        <f t="shared" si="7"/>
        <v>1149.1</v>
      </c>
    </row>
    <row r="52" spans="1:8" s="3" customFormat="1" ht="21" customHeight="1">
      <c r="A52" s="13">
        <v>38</v>
      </c>
      <c r="B52" s="16" t="s">
        <v>19</v>
      </c>
      <c r="C52" s="20" t="s">
        <v>98</v>
      </c>
      <c r="D52" s="20" t="s">
        <v>8</v>
      </c>
      <c r="E52" s="20" t="s">
        <v>15</v>
      </c>
      <c r="F52" s="21">
        <f t="shared" si="7"/>
        <v>992.0999999999999</v>
      </c>
      <c r="G52" s="21">
        <f t="shared" si="7"/>
        <v>1149.1</v>
      </c>
      <c r="H52" s="21">
        <f t="shared" si="7"/>
        <v>1149.1</v>
      </c>
    </row>
    <row r="53" spans="1:8" s="3" customFormat="1" ht="21" customHeight="1">
      <c r="A53" s="13">
        <v>39</v>
      </c>
      <c r="B53" s="16" t="s">
        <v>45</v>
      </c>
      <c r="C53" s="20" t="s">
        <v>98</v>
      </c>
      <c r="D53" s="20" t="s">
        <v>8</v>
      </c>
      <c r="E53" s="20" t="s">
        <v>17</v>
      </c>
      <c r="F53" s="21">
        <f>1149.1+(-72)+(-10)+(-75)</f>
        <v>992.0999999999999</v>
      </c>
      <c r="G53" s="18">
        <f>1149.1</f>
        <v>1149.1</v>
      </c>
      <c r="H53" s="18">
        <f>1149.1</f>
        <v>1149.1</v>
      </c>
    </row>
    <row r="54" spans="1:12" s="3" customFormat="1" ht="66.75" customHeight="1">
      <c r="A54" s="13">
        <v>40</v>
      </c>
      <c r="B54" s="16" t="s">
        <v>105</v>
      </c>
      <c r="C54" s="20" t="s">
        <v>113</v>
      </c>
      <c r="D54" s="20"/>
      <c r="E54" s="20"/>
      <c r="F54" s="21">
        <f aca="true" t="shared" si="8" ref="F54:H57">F55</f>
        <v>729.5</v>
      </c>
      <c r="G54" s="21">
        <f t="shared" si="8"/>
        <v>572.5</v>
      </c>
      <c r="H54" s="21">
        <f t="shared" si="8"/>
        <v>572.5</v>
      </c>
      <c r="K54" s="3" t="s">
        <v>40</v>
      </c>
      <c r="L54" s="3" t="s">
        <v>40</v>
      </c>
    </row>
    <row r="55" spans="1:11" s="3" customFormat="1" ht="55.5" customHeight="1">
      <c r="A55" s="13">
        <v>41</v>
      </c>
      <c r="B55" s="16" t="s">
        <v>44</v>
      </c>
      <c r="C55" s="20" t="s">
        <v>113</v>
      </c>
      <c r="D55" s="20" t="s">
        <v>9</v>
      </c>
      <c r="E55" s="20"/>
      <c r="F55" s="21">
        <f t="shared" si="8"/>
        <v>729.5</v>
      </c>
      <c r="G55" s="21">
        <f t="shared" si="8"/>
        <v>572.5</v>
      </c>
      <c r="H55" s="21">
        <f t="shared" si="8"/>
        <v>572.5</v>
      </c>
      <c r="K55" s="3" t="s">
        <v>40</v>
      </c>
    </row>
    <row r="56" spans="1:12" s="3" customFormat="1" ht="21" customHeight="1">
      <c r="A56" s="13">
        <v>42</v>
      </c>
      <c r="B56" s="16" t="s">
        <v>59</v>
      </c>
      <c r="C56" s="20" t="s">
        <v>113</v>
      </c>
      <c r="D56" s="20" t="s">
        <v>8</v>
      </c>
      <c r="E56" s="20"/>
      <c r="F56" s="21">
        <f t="shared" si="8"/>
        <v>729.5</v>
      </c>
      <c r="G56" s="21">
        <f t="shared" si="8"/>
        <v>572.5</v>
      </c>
      <c r="H56" s="21">
        <f t="shared" si="8"/>
        <v>572.5</v>
      </c>
      <c r="L56" s="3" t="s">
        <v>40</v>
      </c>
    </row>
    <row r="57" spans="1:12" s="3" customFormat="1" ht="21" customHeight="1">
      <c r="A57" s="13">
        <v>43</v>
      </c>
      <c r="B57" s="16" t="s">
        <v>19</v>
      </c>
      <c r="C57" s="20" t="s">
        <v>113</v>
      </c>
      <c r="D57" s="20" t="s">
        <v>8</v>
      </c>
      <c r="E57" s="20" t="s">
        <v>15</v>
      </c>
      <c r="F57" s="21">
        <f t="shared" si="8"/>
        <v>729.5</v>
      </c>
      <c r="G57" s="21">
        <f t="shared" si="8"/>
        <v>572.5</v>
      </c>
      <c r="H57" s="21">
        <f t="shared" si="8"/>
        <v>572.5</v>
      </c>
      <c r="L57" s="3" t="s">
        <v>40</v>
      </c>
    </row>
    <row r="58" spans="1:12" s="3" customFormat="1" ht="21" customHeight="1">
      <c r="A58" s="13">
        <v>44</v>
      </c>
      <c r="B58" s="16" t="s">
        <v>45</v>
      </c>
      <c r="C58" s="20" t="s">
        <v>113</v>
      </c>
      <c r="D58" s="20" t="s">
        <v>8</v>
      </c>
      <c r="E58" s="20" t="s">
        <v>17</v>
      </c>
      <c r="F58" s="21">
        <f>572.5+72+10+75</f>
        <v>729.5</v>
      </c>
      <c r="G58" s="18">
        <f>572.5</f>
        <v>572.5</v>
      </c>
      <c r="H58" s="18">
        <f>572.5</f>
        <v>572.5</v>
      </c>
      <c r="K58" s="3" t="s">
        <v>40</v>
      </c>
      <c r="L58" s="3" t="s">
        <v>40</v>
      </c>
    </row>
    <row r="59" spans="1:12" s="3" customFormat="1" ht="21" customHeight="1">
      <c r="A59" s="13">
        <v>45</v>
      </c>
      <c r="B59" s="16" t="s">
        <v>47</v>
      </c>
      <c r="C59" s="20" t="s">
        <v>84</v>
      </c>
      <c r="D59" s="20"/>
      <c r="E59" s="20"/>
      <c r="F59" s="21">
        <f aca="true" t="shared" si="9" ref="F59:H60">F60</f>
        <v>60</v>
      </c>
      <c r="G59" s="21">
        <f t="shared" si="9"/>
        <v>60</v>
      </c>
      <c r="H59" s="21">
        <f t="shared" si="9"/>
        <v>60</v>
      </c>
      <c r="L59" s="3" t="s">
        <v>40</v>
      </c>
    </row>
    <row r="60" spans="1:13" s="3" customFormat="1" ht="82.5" customHeight="1">
      <c r="A60" s="13">
        <v>46</v>
      </c>
      <c r="B60" s="16" t="s">
        <v>107</v>
      </c>
      <c r="C60" s="20" t="s">
        <v>114</v>
      </c>
      <c r="D60" s="20"/>
      <c r="E60" s="20"/>
      <c r="F60" s="21">
        <f t="shared" si="9"/>
        <v>60</v>
      </c>
      <c r="G60" s="21">
        <f t="shared" si="9"/>
        <v>60</v>
      </c>
      <c r="H60" s="21">
        <f t="shared" si="9"/>
        <v>60</v>
      </c>
      <c r="K60" s="3" t="s">
        <v>40</v>
      </c>
      <c r="L60" s="3" t="s">
        <v>40</v>
      </c>
      <c r="M60" s="3" t="s">
        <v>40</v>
      </c>
    </row>
    <row r="61" spans="1:13" s="3" customFormat="1" ht="56.25" customHeight="1">
      <c r="A61" s="13">
        <v>47</v>
      </c>
      <c r="B61" s="16" t="s">
        <v>44</v>
      </c>
      <c r="C61" s="20" t="s">
        <v>114</v>
      </c>
      <c r="D61" s="20" t="s">
        <v>9</v>
      </c>
      <c r="E61" s="20"/>
      <c r="F61" s="21">
        <f aca="true" t="shared" si="10" ref="F61:H63">F62</f>
        <v>60</v>
      </c>
      <c r="G61" s="21">
        <f t="shared" si="10"/>
        <v>60</v>
      </c>
      <c r="H61" s="21">
        <f t="shared" si="10"/>
        <v>60</v>
      </c>
      <c r="K61" s="3" t="s">
        <v>40</v>
      </c>
      <c r="M61" s="3" t="s">
        <v>40</v>
      </c>
    </row>
    <row r="62" spans="1:8" s="3" customFormat="1" ht="22.5" customHeight="1">
      <c r="A62" s="13">
        <v>48</v>
      </c>
      <c r="B62" s="16" t="s">
        <v>59</v>
      </c>
      <c r="C62" s="20" t="s">
        <v>114</v>
      </c>
      <c r="D62" s="20" t="s">
        <v>8</v>
      </c>
      <c r="E62" s="20"/>
      <c r="F62" s="21">
        <f t="shared" si="10"/>
        <v>60</v>
      </c>
      <c r="G62" s="21">
        <f t="shared" si="10"/>
        <v>60</v>
      </c>
      <c r="H62" s="21">
        <f t="shared" si="10"/>
        <v>60</v>
      </c>
    </row>
    <row r="63" spans="1:13" s="3" customFormat="1" ht="27.75" customHeight="1">
      <c r="A63" s="13">
        <v>49</v>
      </c>
      <c r="B63" s="16" t="s">
        <v>19</v>
      </c>
      <c r="C63" s="20" t="s">
        <v>114</v>
      </c>
      <c r="D63" s="20" t="s">
        <v>8</v>
      </c>
      <c r="E63" s="20" t="s">
        <v>15</v>
      </c>
      <c r="F63" s="21">
        <f t="shared" si="10"/>
        <v>60</v>
      </c>
      <c r="G63" s="21">
        <f t="shared" si="10"/>
        <v>60</v>
      </c>
      <c r="H63" s="21">
        <f t="shared" si="10"/>
        <v>60</v>
      </c>
      <c r="M63" s="3" t="s">
        <v>40</v>
      </c>
    </row>
    <row r="64" spans="1:8" s="3" customFormat="1" ht="24" customHeight="1">
      <c r="A64" s="13">
        <v>50</v>
      </c>
      <c r="B64" s="16" t="s">
        <v>43</v>
      </c>
      <c r="C64" s="20" t="s">
        <v>114</v>
      </c>
      <c r="D64" s="20" t="s">
        <v>8</v>
      </c>
      <c r="E64" s="20" t="s">
        <v>16</v>
      </c>
      <c r="F64" s="21">
        <f>60</f>
        <v>60</v>
      </c>
      <c r="G64" s="21">
        <f>60</f>
        <v>60</v>
      </c>
      <c r="H64" s="21">
        <f>60</f>
        <v>60</v>
      </c>
    </row>
    <row r="65" spans="1:12" s="3" customFormat="1" ht="51.75" customHeight="1">
      <c r="A65" s="13">
        <v>51</v>
      </c>
      <c r="B65" s="26" t="s">
        <v>129</v>
      </c>
      <c r="C65" s="20" t="s">
        <v>70</v>
      </c>
      <c r="D65" s="20"/>
      <c r="E65" s="20"/>
      <c r="F65" s="21">
        <f>F66</f>
        <v>304.5</v>
      </c>
      <c r="G65" s="21">
        <f>G66</f>
        <v>62</v>
      </c>
      <c r="H65" s="21">
        <f>H66</f>
        <v>62</v>
      </c>
      <c r="L65" s="3" t="s">
        <v>40</v>
      </c>
    </row>
    <row r="66" spans="1:14" s="3" customFormat="1" ht="21" customHeight="1">
      <c r="A66" s="13">
        <v>52</v>
      </c>
      <c r="B66" s="16" t="s">
        <v>47</v>
      </c>
      <c r="C66" s="20" t="s">
        <v>71</v>
      </c>
      <c r="D66" s="20"/>
      <c r="E66" s="20"/>
      <c r="F66" s="21">
        <f>F67+F72+F77+F82</f>
        <v>304.5</v>
      </c>
      <c r="G66" s="21">
        <f>G72+G77</f>
        <v>62</v>
      </c>
      <c r="H66" s="21">
        <f>H72+H77</f>
        <v>62</v>
      </c>
      <c r="N66" s="3" t="s">
        <v>40</v>
      </c>
    </row>
    <row r="67" spans="1:8" s="3" customFormat="1" ht="68.25" customHeight="1">
      <c r="A67" s="13">
        <v>53</v>
      </c>
      <c r="B67" s="16" t="s">
        <v>139</v>
      </c>
      <c r="C67" s="20" t="s">
        <v>138</v>
      </c>
      <c r="D67" s="20"/>
      <c r="E67" s="20"/>
      <c r="F67" s="21">
        <f aca="true" t="shared" si="11" ref="F67:H70">F68</f>
        <v>45.6</v>
      </c>
      <c r="G67" s="21">
        <f t="shared" si="11"/>
        <v>0</v>
      </c>
      <c r="H67" s="21">
        <f t="shared" si="11"/>
        <v>0</v>
      </c>
    </row>
    <row r="68" spans="1:8" s="3" customFormat="1" ht="21" customHeight="1">
      <c r="A68" s="13">
        <v>54</v>
      </c>
      <c r="B68" s="16" t="s">
        <v>41</v>
      </c>
      <c r="C68" s="20" t="s">
        <v>138</v>
      </c>
      <c r="D68" s="20" t="s">
        <v>7</v>
      </c>
      <c r="E68" s="20"/>
      <c r="F68" s="21">
        <f t="shared" si="11"/>
        <v>45.6</v>
      </c>
      <c r="G68" s="21">
        <f t="shared" si="11"/>
        <v>0</v>
      </c>
      <c r="H68" s="21">
        <f t="shared" si="11"/>
        <v>0</v>
      </c>
    </row>
    <row r="69" spans="1:8" s="3" customFormat="1" ht="21" customHeight="1">
      <c r="A69" s="13">
        <v>55</v>
      </c>
      <c r="B69" s="16" t="s">
        <v>42</v>
      </c>
      <c r="C69" s="20" t="s">
        <v>138</v>
      </c>
      <c r="D69" s="20" t="s">
        <v>10</v>
      </c>
      <c r="E69" s="20"/>
      <c r="F69" s="21">
        <f t="shared" si="11"/>
        <v>45.6</v>
      </c>
      <c r="G69" s="21">
        <f t="shared" si="11"/>
        <v>0</v>
      </c>
      <c r="H69" s="21">
        <f t="shared" si="11"/>
        <v>0</v>
      </c>
    </row>
    <row r="70" spans="1:13" s="3" customFormat="1" ht="21" customHeight="1">
      <c r="A70" s="13">
        <v>56</v>
      </c>
      <c r="B70" s="16" t="s">
        <v>21</v>
      </c>
      <c r="C70" s="20" t="s">
        <v>138</v>
      </c>
      <c r="D70" s="20" t="s">
        <v>10</v>
      </c>
      <c r="E70" s="20" t="s">
        <v>22</v>
      </c>
      <c r="F70" s="21">
        <f t="shared" si="11"/>
        <v>45.6</v>
      </c>
      <c r="G70" s="21">
        <f t="shared" si="11"/>
        <v>0</v>
      </c>
      <c r="H70" s="21">
        <f t="shared" si="11"/>
        <v>0</v>
      </c>
      <c r="M70" s="3" t="s">
        <v>40</v>
      </c>
    </row>
    <row r="71" spans="1:8" s="3" customFormat="1" ht="40.5" customHeight="1">
      <c r="A71" s="13">
        <v>57</v>
      </c>
      <c r="B71" s="26" t="s">
        <v>128</v>
      </c>
      <c r="C71" s="20" t="s">
        <v>138</v>
      </c>
      <c r="D71" s="20" t="s">
        <v>10</v>
      </c>
      <c r="E71" s="20" t="s">
        <v>127</v>
      </c>
      <c r="F71" s="21">
        <f>45.6</f>
        <v>45.6</v>
      </c>
      <c r="G71" s="21">
        <f>0</f>
        <v>0</v>
      </c>
      <c r="H71" s="21">
        <f>0</f>
        <v>0</v>
      </c>
    </row>
    <row r="72" spans="1:14" s="3" customFormat="1" ht="86.25" customHeight="1">
      <c r="A72" s="13">
        <v>58</v>
      </c>
      <c r="B72" s="16" t="s">
        <v>134</v>
      </c>
      <c r="C72" s="20" t="s">
        <v>115</v>
      </c>
      <c r="D72" s="20"/>
      <c r="E72" s="20"/>
      <c r="F72" s="21">
        <f aca="true" t="shared" si="12" ref="F72:H74">F73</f>
        <v>2</v>
      </c>
      <c r="G72" s="21">
        <f t="shared" si="12"/>
        <v>2</v>
      </c>
      <c r="H72" s="21">
        <f t="shared" si="12"/>
        <v>2</v>
      </c>
      <c r="L72" s="3" t="s">
        <v>40</v>
      </c>
      <c r="N72" s="3" t="s">
        <v>40</v>
      </c>
    </row>
    <row r="73" spans="1:12" s="3" customFormat="1" ht="21" customHeight="1">
      <c r="A73" s="13">
        <v>59</v>
      </c>
      <c r="B73" s="16" t="s">
        <v>81</v>
      </c>
      <c r="C73" s="20" t="s">
        <v>115</v>
      </c>
      <c r="D73" s="20" t="s">
        <v>7</v>
      </c>
      <c r="E73" s="20"/>
      <c r="F73" s="21">
        <f t="shared" si="12"/>
        <v>2</v>
      </c>
      <c r="G73" s="21">
        <f t="shared" si="12"/>
        <v>2</v>
      </c>
      <c r="H73" s="21">
        <f t="shared" si="12"/>
        <v>2</v>
      </c>
      <c r="L73" s="3" t="s">
        <v>40</v>
      </c>
    </row>
    <row r="74" spans="1:11" s="3" customFormat="1" ht="21" customHeight="1">
      <c r="A74" s="13">
        <v>60</v>
      </c>
      <c r="B74" s="16" t="s">
        <v>42</v>
      </c>
      <c r="C74" s="20" t="s">
        <v>115</v>
      </c>
      <c r="D74" s="20" t="s">
        <v>10</v>
      </c>
      <c r="E74" s="20"/>
      <c r="F74" s="21">
        <f t="shared" si="12"/>
        <v>2</v>
      </c>
      <c r="G74" s="21">
        <f t="shared" si="12"/>
        <v>2</v>
      </c>
      <c r="H74" s="21">
        <f t="shared" si="12"/>
        <v>2</v>
      </c>
      <c r="K74" s="3" t="s">
        <v>40</v>
      </c>
    </row>
    <row r="75" spans="1:8" s="3" customFormat="1" ht="21" customHeight="1">
      <c r="A75" s="13">
        <v>61</v>
      </c>
      <c r="B75" s="16" t="s">
        <v>21</v>
      </c>
      <c r="C75" s="20" t="s">
        <v>115</v>
      </c>
      <c r="D75" s="20" t="s">
        <v>10</v>
      </c>
      <c r="E75" s="20" t="s">
        <v>22</v>
      </c>
      <c r="F75" s="21">
        <f>F76</f>
        <v>2</v>
      </c>
      <c r="G75" s="21">
        <f>G76</f>
        <v>2</v>
      </c>
      <c r="H75" s="21">
        <f>H76</f>
        <v>2</v>
      </c>
    </row>
    <row r="76" spans="1:8" s="3" customFormat="1" ht="20.25" customHeight="1">
      <c r="A76" s="13">
        <v>62</v>
      </c>
      <c r="B76" s="16" t="s">
        <v>48</v>
      </c>
      <c r="C76" s="20" t="s">
        <v>115</v>
      </c>
      <c r="D76" s="20" t="s">
        <v>10</v>
      </c>
      <c r="E76" s="20" t="s">
        <v>23</v>
      </c>
      <c r="F76" s="21">
        <f>2</f>
        <v>2</v>
      </c>
      <c r="G76" s="18">
        <f>2</f>
        <v>2</v>
      </c>
      <c r="H76" s="18">
        <f>2</f>
        <v>2</v>
      </c>
    </row>
    <row r="77" spans="1:12" s="3" customFormat="1" ht="72.75" customHeight="1">
      <c r="A77" s="13">
        <v>63</v>
      </c>
      <c r="B77" s="16" t="s">
        <v>130</v>
      </c>
      <c r="C77" s="20" t="s">
        <v>116</v>
      </c>
      <c r="D77" s="20"/>
      <c r="E77" s="20"/>
      <c r="F77" s="21">
        <f aca="true" t="shared" si="13" ref="F77:H79">F78</f>
        <v>254.5</v>
      </c>
      <c r="G77" s="21">
        <f t="shared" si="13"/>
        <v>60</v>
      </c>
      <c r="H77" s="21">
        <f t="shared" si="13"/>
        <v>60</v>
      </c>
      <c r="L77" s="3" t="s">
        <v>40</v>
      </c>
    </row>
    <row r="78" spans="1:8" s="3" customFormat="1" ht="20.25" customHeight="1">
      <c r="A78" s="13">
        <v>64</v>
      </c>
      <c r="B78" s="16" t="s">
        <v>41</v>
      </c>
      <c r="C78" s="20" t="s">
        <v>116</v>
      </c>
      <c r="D78" s="20" t="s">
        <v>7</v>
      </c>
      <c r="E78" s="20"/>
      <c r="F78" s="21">
        <f t="shared" si="13"/>
        <v>254.5</v>
      </c>
      <c r="G78" s="21">
        <f t="shared" si="13"/>
        <v>60</v>
      </c>
      <c r="H78" s="21">
        <f t="shared" si="13"/>
        <v>60</v>
      </c>
    </row>
    <row r="79" spans="1:8" s="3" customFormat="1" ht="20.25" customHeight="1">
      <c r="A79" s="13">
        <v>65</v>
      </c>
      <c r="B79" s="16" t="s">
        <v>42</v>
      </c>
      <c r="C79" s="20" t="s">
        <v>116</v>
      </c>
      <c r="D79" s="20" t="s">
        <v>10</v>
      </c>
      <c r="E79" s="20"/>
      <c r="F79" s="21">
        <f t="shared" si="13"/>
        <v>254.5</v>
      </c>
      <c r="G79" s="21">
        <f t="shared" si="13"/>
        <v>60</v>
      </c>
      <c r="H79" s="21">
        <f t="shared" si="13"/>
        <v>60</v>
      </c>
    </row>
    <row r="80" spans="1:12" s="3" customFormat="1" ht="20.25" customHeight="1">
      <c r="A80" s="13">
        <v>66</v>
      </c>
      <c r="B80" s="16" t="s">
        <v>21</v>
      </c>
      <c r="C80" s="20" t="s">
        <v>116</v>
      </c>
      <c r="D80" s="20" t="s">
        <v>10</v>
      </c>
      <c r="E80" s="20" t="s">
        <v>22</v>
      </c>
      <c r="F80" s="21">
        <f>F81</f>
        <v>254.5</v>
      </c>
      <c r="G80" s="21">
        <f>G81</f>
        <v>60</v>
      </c>
      <c r="H80" s="21">
        <f>H81</f>
        <v>60</v>
      </c>
      <c r="L80" s="3" t="s">
        <v>40</v>
      </c>
    </row>
    <row r="81" spans="1:8" s="3" customFormat="1" ht="37.5" customHeight="1">
      <c r="A81" s="13">
        <v>67</v>
      </c>
      <c r="B81" s="26" t="s">
        <v>128</v>
      </c>
      <c r="C81" s="20" t="s">
        <v>116</v>
      </c>
      <c r="D81" s="20" t="s">
        <v>10</v>
      </c>
      <c r="E81" s="20" t="s">
        <v>127</v>
      </c>
      <c r="F81" s="21">
        <f>60+54.5+140</f>
        <v>254.5</v>
      </c>
      <c r="G81" s="18">
        <f>60</f>
        <v>60</v>
      </c>
      <c r="H81" s="18">
        <f>60</f>
        <v>60</v>
      </c>
    </row>
    <row r="82" spans="1:12" s="3" customFormat="1" ht="72.75" customHeight="1">
      <c r="A82" s="13">
        <v>68</v>
      </c>
      <c r="B82" s="26" t="s">
        <v>141</v>
      </c>
      <c r="C82" s="20" t="s">
        <v>140</v>
      </c>
      <c r="D82" s="20"/>
      <c r="E82" s="20"/>
      <c r="F82" s="21">
        <f aca="true" t="shared" si="14" ref="F82:H85">F83</f>
        <v>2.4</v>
      </c>
      <c r="G82" s="21">
        <f t="shared" si="14"/>
        <v>0</v>
      </c>
      <c r="H82" s="21">
        <f t="shared" si="14"/>
        <v>0</v>
      </c>
      <c r="L82" s="3" t="s">
        <v>40</v>
      </c>
    </row>
    <row r="83" spans="1:8" s="3" customFormat="1" ht="25.5" customHeight="1">
      <c r="A83" s="13">
        <v>69</v>
      </c>
      <c r="B83" s="16" t="s">
        <v>41</v>
      </c>
      <c r="C83" s="20" t="s">
        <v>140</v>
      </c>
      <c r="D83" s="20" t="s">
        <v>7</v>
      </c>
      <c r="E83" s="20"/>
      <c r="F83" s="21">
        <f t="shared" si="14"/>
        <v>2.4</v>
      </c>
      <c r="G83" s="21">
        <f t="shared" si="14"/>
        <v>0</v>
      </c>
      <c r="H83" s="21">
        <f t="shared" si="14"/>
        <v>0</v>
      </c>
    </row>
    <row r="84" spans="1:8" s="3" customFormat="1" ht="27.75" customHeight="1">
      <c r="A84" s="13">
        <v>70</v>
      </c>
      <c r="B84" s="16" t="s">
        <v>42</v>
      </c>
      <c r="C84" s="20" t="s">
        <v>140</v>
      </c>
      <c r="D84" s="20" t="s">
        <v>10</v>
      </c>
      <c r="E84" s="20"/>
      <c r="F84" s="21">
        <f t="shared" si="14"/>
        <v>2.4</v>
      </c>
      <c r="G84" s="21">
        <f t="shared" si="14"/>
        <v>0</v>
      </c>
      <c r="H84" s="21">
        <f t="shared" si="14"/>
        <v>0</v>
      </c>
    </row>
    <row r="85" spans="1:8" s="3" customFormat="1" ht="25.5" customHeight="1">
      <c r="A85" s="13">
        <v>71</v>
      </c>
      <c r="B85" s="16" t="s">
        <v>21</v>
      </c>
      <c r="C85" s="20" t="s">
        <v>140</v>
      </c>
      <c r="D85" s="20" t="s">
        <v>10</v>
      </c>
      <c r="E85" s="20" t="s">
        <v>22</v>
      </c>
      <c r="F85" s="21">
        <f t="shared" si="14"/>
        <v>2.4</v>
      </c>
      <c r="G85" s="21">
        <f t="shared" si="14"/>
        <v>0</v>
      </c>
      <c r="H85" s="21">
        <f t="shared" si="14"/>
        <v>0</v>
      </c>
    </row>
    <row r="86" spans="1:8" s="3" customFormat="1" ht="37.5" customHeight="1">
      <c r="A86" s="13">
        <v>72</v>
      </c>
      <c r="B86" s="26" t="s">
        <v>128</v>
      </c>
      <c r="C86" s="20" t="s">
        <v>140</v>
      </c>
      <c r="D86" s="20" t="s">
        <v>10</v>
      </c>
      <c r="E86" s="20" t="s">
        <v>127</v>
      </c>
      <c r="F86" s="21">
        <f>2.4</f>
        <v>2.4</v>
      </c>
      <c r="G86" s="18">
        <f>0</f>
        <v>0</v>
      </c>
      <c r="H86" s="18">
        <f>0</f>
        <v>0</v>
      </c>
    </row>
    <row r="87" spans="1:12" s="3" customFormat="1" ht="19.5" customHeight="1">
      <c r="A87" s="13">
        <v>73</v>
      </c>
      <c r="B87" s="26" t="s">
        <v>5</v>
      </c>
      <c r="C87" s="20" t="s">
        <v>72</v>
      </c>
      <c r="D87" s="20"/>
      <c r="E87" s="20"/>
      <c r="F87" s="21">
        <f>F88</f>
        <v>3631.7000000000003</v>
      </c>
      <c r="G87" s="21">
        <f>G88</f>
        <v>3119.1000000000004</v>
      </c>
      <c r="H87" s="21">
        <f>H88</f>
        <v>2973.8</v>
      </c>
      <c r="L87" s="3" t="s">
        <v>40</v>
      </c>
    </row>
    <row r="88" spans="1:12" s="3" customFormat="1" ht="19.5" customHeight="1">
      <c r="A88" s="13">
        <v>74</v>
      </c>
      <c r="B88" s="16" t="s">
        <v>49</v>
      </c>
      <c r="C88" s="20" t="s">
        <v>73</v>
      </c>
      <c r="D88" s="20"/>
      <c r="E88" s="20"/>
      <c r="F88" s="21">
        <f>F89+F94+F99+F112+F117+F123+F132</f>
        <v>3631.7000000000003</v>
      </c>
      <c r="G88" s="21">
        <f>G89+G94+G99+G112+G123+G132</f>
        <v>3119.1000000000004</v>
      </c>
      <c r="H88" s="21">
        <f>H89+H94+H99+H112+H123+H132</f>
        <v>2973.8</v>
      </c>
      <c r="L88" s="3" t="s">
        <v>40</v>
      </c>
    </row>
    <row r="89" spans="1:12" s="3" customFormat="1" ht="35.25" customHeight="1">
      <c r="A89" s="13">
        <v>75</v>
      </c>
      <c r="B89" s="16" t="s">
        <v>50</v>
      </c>
      <c r="C89" s="20" t="s">
        <v>74</v>
      </c>
      <c r="D89" s="20"/>
      <c r="E89" s="20"/>
      <c r="F89" s="21">
        <f aca="true" t="shared" si="15" ref="F89:H92">F90</f>
        <v>1035</v>
      </c>
      <c r="G89" s="18">
        <f t="shared" si="15"/>
        <v>1035</v>
      </c>
      <c r="H89" s="18">
        <f t="shared" si="15"/>
        <v>1035</v>
      </c>
      <c r="L89" s="3" t="s">
        <v>40</v>
      </c>
    </row>
    <row r="90" spans="1:12" s="3" customFormat="1" ht="50.25" customHeight="1">
      <c r="A90" s="13">
        <v>76</v>
      </c>
      <c r="B90" s="16" t="s">
        <v>44</v>
      </c>
      <c r="C90" s="20" t="s">
        <v>74</v>
      </c>
      <c r="D90" s="20" t="s">
        <v>9</v>
      </c>
      <c r="E90" s="20"/>
      <c r="F90" s="21">
        <f t="shared" si="15"/>
        <v>1035</v>
      </c>
      <c r="G90" s="18">
        <f t="shared" si="15"/>
        <v>1035</v>
      </c>
      <c r="H90" s="18">
        <f t="shared" si="15"/>
        <v>1035</v>
      </c>
      <c r="K90" s="3" t="s">
        <v>40</v>
      </c>
      <c r="L90" s="3" t="s">
        <v>40</v>
      </c>
    </row>
    <row r="91" spans="1:8" s="3" customFormat="1" ht="22.5" customHeight="1">
      <c r="A91" s="13">
        <v>77</v>
      </c>
      <c r="B91" s="16" t="s">
        <v>51</v>
      </c>
      <c r="C91" s="20" t="s">
        <v>74</v>
      </c>
      <c r="D91" s="20" t="s">
        <v>27</v>
      </c>
      <c r="E91" s="20"/>
      <c r="F91" s="21">
        <f t="shared" si="15"/>
        <v>1035</v>
      </c>
      <c r="G91" s="18">
        <f t="shared" si="15"/>
        <v>1035</v>
      </c>
      <c r="H91" s="18">
        <f t="shared" si="15"/>
        <v>1035</v>
      </c>
    </row>
    <row r="92" spans="1:8" s="3" customFormat="1" ht="19.5" customHeight="1">
      <c r="A92" s="13">
        <v>78</v>
      </c>
      <c r="B92" s="16" t="s">
        <v>52</v>
      </c>
      <c r="C92" s="20" t="s">
        <v>74</v>
      </c>
      <c r="D92" s="20" t="s">
        <v>27</v>
      </c>
      <c r="E92" s="20" t="s">
        <v>28</v>
      </c>
      <c r="F92" s="21">
        <f t="shared" si="15"/>
        <v>1035</v>
      </c>
      <c r="G92" s="18">
        <f t="shared" si="15"/>
        <v>1035</v>
      </c>
      <c r="H92" s="18">
        <f>H93</f>
        <v>1035</v>
      </c>
    </row>
    <row r="93" spans="1:14" s="3" customFormat="1" ht="36.75" customHeight="1">
      <c r="A93" s="13">
        <v>79</v>
      </c>
      <c r="B93" s="16" t="s">
        <v>53</v>
      </c>
      <c r="C93" s="20" t="s">
        <v>74</v>
      </c>
      <c r="D93" s="20" t="s">
        <v>27</v>
      </c>
      <c r="E93" s="20" t="s">
        <v>29</v>
      </c>
      <c r="F93" s="21">
        <f>1035</f>
        <v>1035</v>
      </c>
      <c r="G93" s="18">
        <f>1035</f>
        <v>1035</v>
      </c>
      <c r="H93" s="18">
        <f>1035</f>
        <v>1035</v>
      </c>
      <c r="N93" s="3" t="s">
        <v>40</v>
      </c>
    </row>
    <row r="94" spans="1:8" s="3" customFormat="1" ht="48" customHeight="1">
      <c r="A94" s="13">
        <v>80</v>
      </c>
      <c r="B94" s="16" t="s">
        <v>54</v>
      </c>
      <c r="C94" s="20" t="s">
        <v>75</v>
      </c>
      <c r="D94" s="20"/>
      <c r="E94" s="20"/>
      <c r="F94" s="21">
        <f aca="true" t="shared" si="16" ref="F94:H97">F95</f>
        <v>5</v>
      </c>
      <c r="G94" s="18">
        <f t="shared" si="16"/>
        <v>5</v>
      </c>
      <c r="H94" s="18">
        <f t="shared" si="16"/>
        <v>5</v>
      </c>
    </row>
    <row r="95" spans="1:8" s="3" customFormat="1" ht="19.5" customHeight="1">
      <c r="A95" s="13">
        <v>81</v>
      </c>
      <c r="B95" s="16" t="s">
        <v>31</v>
      </c>
      <c r="C95" s="20" t="s">
        <v>75</v>
      </c>
      <c r="D95" s="20" t="s">
        <v>32</v>
      </c>
      <c r="E95" s="20"/>
      <c r="F95" s="21">
        <f t="shared" si="16"/>
        <v>5</v>
      </c>
      <c r="G95" s="18">
        <f t="shared" si="16"/>
        <v>5</v>
      </c>
      <c r="H95" s="18">
        <f t="shared" si="16"/>
        <v>5</v>
      </c>
    </row>
    <row r="96" spans="1:12" s="3" customFormat="1" ht="19.5" customHeight="1">
      <c r="A96" s="13">
        <v>82</v>
      </c>
      <c r="B96" s="16" t="s">
        <v>62</v>
      </c>
      <c r="C96" s="20" t="s">
        <v>75</v>
      </c>
      <c r="D96" s="20" t="s">
        <v>33</v>
      </c>
      <c r="E96" s="20"/>
      <c r="F96" s="21">
        <f t="shared" si="16"/>
        <v>5</v>
      </c>
      <c r="G96" s="18">
        <f t="shared" si="16"/>
        <v>5</v>
      </c>
      <c r="H96" s="18">
        <f t="shared" si="16"/>
        <v>5</v>
      </c>
      <c r="L96" s="3" t="s">
        <v>40</v>
      </c>
    </row>
    <row r="97" spans="1:8" s="3" customFormat="1" ht="19.5" customHeight="1">
      <c r="A97" s="13">
        <v>83</v>
      </c>
      <c r="B97" s="16" t="s">
        <v>52</v>
      </c>
      <c r="C97" s="20" t="s">
        <v>75</v>
      </c>
      <c r="D97" s="20" t="s">
        <v>33</v>
      </c>
      <c r="E97" s="20" t="s">
        <v>28</v>
      </c>
      <c r="F97" s="21">
        <f t="shared" si="16"/>
        <v>5</v>
      </c>
      <c r="G97" s="18">
        <f t="shared" si="16"/>
        <v>5</v>
      </c>
      <c r="H97" s="18">
        <f t="shared" si="16"/>
        <v>5</v>
      </c>
    </row>
    <row r="98" spans="1:8" s="3" customFormat="1" ht="20.25" customHeight="1">
      <c r="A98" s="13">
        <v>84</v>
      </c>
      <c r="B98" s="16" t="s">
        <v>55</v>
      </c>
      <c r="C98" s="20" t="s">
        <v>75</v>
      </c>
      <c r="D98" s="20" t="s">
        <v>33</v>
      </c>
      <c r="E98" s="20" t="s">
        <v>34</v>
      </c>
      <c r="F98" s="21">
        <f>5</f>
        <v>5</v>
      </c>
      <c r="G98" s="18">
        <v>5</v>
      </c>
      <c r="H98" s="18">
        <v>5</v>
      </c>
    </row>
    <row r="99" spans="1:11" s="3" customFormat="1" ht="43.5" customHeight="1">
      <c r="A99" s="13">
        <v>85</v>
      </c>
      <c r="B99" s="16" t="s">
        <v>56</v>
      </c>
      <c r="C99" s="20" t="s">
        <v>76</v>
      </c>
      <c r="D99" s="20"/>
      <c r="E99" s="20"/>
      <c r="F99" s="21">
        <f>F100+F104+F108</f>
        <v>2248.8</v>
      </c>
      <c r="G99" s="21">
        <f>G100+G104+G108</f>
        <v>1786.8000000000002</v>
      </c>
      <c r="H99" s="21">
        <f>H100+H104+H108</f>
        <v>1638.8000000000002</v>
      </c>
      <c r="K99" s="3" t="s">
        <v>40</v>
      </c>
    </row>
    <row r="100" spans="1:12" s="3" customFormat="1" ht="53.25" customHeight="1">
      <c r="A100" s="13">
        <v>86</v>
      </c>
      <c r="B100" s="16" t="s">
        <v>44</v>
      </c>
      <c r="C100" s="20" t="s">
        <v>76</v>
      </c>
      <c r="D100" s="20" t="s">
        <v>9</v>
      </c>
      <c r="E100" s="20"/>
      <c r="F100" s="21">
        <f aca="true" t="shared" si="17" ref="F100:H102">F101</f>
        <v>1057.7</v>
      </c>
      <c r="G100" s="18">
        <f t="shared" si="17"/>
        <v>1057.7</v>
      </c>
      <c r="H100" s="18">
        <f t="shared" si="17"/>
        <v>1057.7</v>
      </c>
      <c r="L100" s="3" t="s">
        <v>40</v>
      </c>
    </row>
    <row r="101" spans="1:14" s="3" customFormat="1" ht="20.25" customHeight="1">
      <c r="A101" s="13">
        <v>87</v>
      </c>
      <c r="B101" s="16" t="s">
        <v>51</v>
      </c>
      <c r="C101" s="20" t="s">
        <v>76</v>
      </c>
      <c r="D101" s="20" t="s">
        <v>27</v>
      </c>
      <c r="E101" s="20"/>
      <c r="F101" s="21">
        <f t="shared" si="17"/>
        <v>1057.7</v>
      </c>
      <c r="G101" s="18">
        <f t="shared" si="17"/>
        <v>1057.7</v>
      </c>
      <c r="H101" s="18">
        <f t="shared" si="17"/>
        <v>1057.7</v>
      </c>
      <c r="M101" s="3" t="s">
        <v>40</v>
      </c>
      <c r="N101" s="3" t="s">
        <v>40</v>
      </c>
    </row>
    <row r="102" spans="1:8" s="3" customFormat="1" ht="21" customHeight="1">
      <c r="A102" s="13">
        <v>88</v>
      </c>
      <c r="B102" s="16" t="s">
        <v>52</v>
      </c>
      <c r="C102" s="20" t="s">
        <v>76</v>
      </c>
      <c r="D102" s="20" t="s">
        <v>27</v>
      </c>
      <c r="E102" s="20" t="s">
        <v>28</v>
      </c>
      <c r="F102" s="21">
        <f t="shared" si="17"/>
        <v>1057.7</v>
      </c>
      <c r="G102" s="18">
        <f t="shared" si="17"/>
        <v>1057.7</v>
      </c>
      <c r="H102" s="18">
        <f t="shared" si="17"/>
        <v>1057.7</v>
      </c>
    </row>
    <row r="103" spans="1:8" s="3" customFormat="1" ht="33.75" customHeight="1">
      <c r="A103" s="13">
        <v>89</v>
      </c>
      <c r="B103" s="16" t="s">
        <v>82</v>
      </c>
      <c r="C103" s="20" t="s">
        <v>76</v>
      </c>
      <c r="D103" s="20" t="s">
        <v>27</v>
      </c>
      <c r="E103" s="20" t="s">
        <v>30</v>
      </c>
      <c r="F103" s="21">
        <f>1057.7</f>
        <v>1057.7</v>
      </c>
      <c r="G103" s="18">
        <f>1057.7</f>
        <v>1057.7</v>
      </c>
      <c r="H103" s="18">
        <f>1057.7</f>
        <v>1057.7</v>
      </c>
    </row>
    <row r="104" spans="1:8" s="3" customFormat="1" ht="20.25" customHeight="1">
      <c r="A104" s="13">
        <v>90</v>
      </c>
      <c r="B104" s="16" t="s">
        <v>81</v>
      </c>
      <c r="C104" s="20" t="s">
        <v>76</v>
      </c>
      <c r="D104" s="20" t="s">
        <v>7</v>
      </c>
      <c r="E104" s="20"/>
      <c r="F104" s="21">
        <f aca="true" t="shared" si="18" ref="F104:H106">F105</f>
        <v>1137.1</v>
      </c>
      <c r="G104" s="21">
        <f t="shared" si="18"/>
        <v>725.1</v>
      </c>
      <c r="H104" s="21">
        <f t="shared" si="18"/>
        <v>577.1</v>
      </c>
    </row>
    <row r="105" spans="1:8" s="3" customFormat="1" ht="20.25" customHeight="1">
      <c r="A105" s="13">
        <v>91</v>
      </c>
      <c r="B105" s="16" t="s">
        <v>42</v>
      </c>
      <c r="C105" s="20" t="s">
        <v>76</v>
      </c>
      <c r="D105" s="20" t="s">
        <v>10</v>
      </c>
      <c r="E105" s="20"/>
      <c r="F105" s="21">
        <f t="shared" si="18"/>
        <v>1137.1</v>
      </c>
      <c r="G105" s="21">
        <f t="shared" si="18"/>
        <v>725.1</v>
      </c>
      <c r="H105" s="21">
        <f t="shared" si="18"/>
        <v>577.1</v>
      </c>
    </row>
    <row r="106" spans="1:11" s="3" customFormat="1" ht="20.25" customHeight="1">
      <c r="A106" s="13">
        <v>92</v>
      </c>
      <c r="B106" s="16" t="s">
        <v>52</v>
      </c>
      <c r="C106" s="20" t="s">
        <v>76</v>
      </c>
      <c r="D106" s="20" t="s">
        <v>10</v>
      </c>
      <c r="E106" s="20" t="s">
        <v>28</v>
      </c>
      <c r="F106" s="21">
        <f t="shared" si="18"/>
        <v>1137.1</v>
      </c>
      <c r="G106" s="21">
        <f t="shared" si="18"/>
        <v>725.1</v>
      </c>
      <c r="H106" s="21">
        <f t="shared" si="18"/>
        <v>577.1</v>
      </c>
      <c r="K106" s="3" t="s">
        <v>40</v>
      </c>
    </row>
    <row r="107" spans="1:9" s="3" customFormat="1" ht="35.25" customHeight="1">
      <c r="A107" s="13">
        <v>93</v>
      </c>
      <c r="B107" s="16" t="s">
        <v>82</v>
      </c>
      <c r="C107" s="20" t="s">
        <v>76</v>
      </c>
      <c r="D107" s="20" t="s">
        <v>10</v>
      </c>
      <c r="E107" s="20" t="s">
        <v>30</v>
      </c>
      <c r="F107" s="21">
        <f>872+96.5+(-2.4)+(-54.5)+100+67.7+(-15.4)+51+22.2</f>
        <v>1137.1</v>
      </c>
      <c r="G107" s="18">
        <f>732.6-7.5</f>
        <v>725.1</v>
      </c>
      <c r="H107" s="18">
        <f>592.1-15</f>
        <v>577.1</v>
      </c>
      <c r="I107" s="3" t="s">
        <v>40</v>
      </c>
    </row>
    <row r="108" spans="1:8" s="3" customFormat="1" ht="20.25" customHeight="1">
      <c r="A108" s="13">
        <v>94</v>
      </c>
      <c r="B108" s="16" t="s">
        <v>31</v>
      </c>
      <c r="C108" s="20" t="s">
        <v>76</v>
      </c>
      <c r="D108" s="20" t="s">
        <v>32</v>
      </c>
      <c r="E108" s="20"/>
      <c r="F108" s="21">
        <f aca="true" t="shared" si="19" ref="F108:H110">F109</f>
        <v>54</v>
      </c>
      <c r="G108" s="21">
        <f t="shared" si="19"/>
        <v>4</v>
      </c>
      <c r="H108" s="21">
        <f t="shared" si="19"/>
        <v>4</v>
      </c>
    </row>
    <row r="109" spans="1:8" s="3" customFormat="1" ht="20.25" customHeight="1">
      <c r="A109" s="13">
        <v>95</v>
      </c>
      <c r="B109" s="16" t="s">
        <v>61</v>
      </c>
      <c r="C109" s="20" t="s">
        <v>76</v>
      </c>
      <c r="D109" s="20" t="s">
        <v>60</v>
      </c>
      <c r="E109" s="20"/>
      <c r="F109" s="21">
        <f t="shared" si="19"/>
        <v>54</v>
      </c>
      <c r="G109" s="21">
        <f t="shared" si="19"/>
        <v>4</v>
      </c>
      <c r="H109" s="21">
        <f t="shared" si="19"/>
        <v>4</v>
      </c>
    </row>
    <row r="110" spans="1:8" s="3" customFormat="1" ht="20.25" customHeight="1">
      <c r="A110" s="13">
        <v>96</v>
      </c>
      <c r="B110" s="16" t="s">
        <v>52</v>
      </c>
      <c r="C110" s="20" t="s">
        <v>76</v>
      </c>
      <c r="D110" s="20" t="s">
        <v>60</v>
      </c>
      <c r="E110" s="20" t="s">
        <v>28</v>
      </c>
      <c r="F110" s="21">
        <f t="shared" si="19"/>
        <v>54</v>
      </c>
      <c r="G110" s="21">
        <f t="shared" si="19"/>
        <v>4</v>
      </c>
      <c r="H110" s="21">
        <f t="shared" si="19"/>
        <v>4</v>
      </c>
    </row>
    <row r="111" spans="1:8" s="3" customFormat="1" ht="35.25" customHeight="1">
      <c r="A111" s="13">
        <v>97</v>
      </c>
      <c r="B111" s="16" t="s">
        <v>82</v>
      </c>
      <c r="C111" s="20" t="s">
        <v>76</v>
      </c>
      <c r="D111" s="20" t="s">
        <v>60</v>
      </c>
      <c r="E111" s="20" t="s">
        <v>30</v>
      </c>
      <c r="F111" s="21">
        <f>4+50</f>
        <v>54</v>
      </c>
      <c r="G111" s="18">
        <f>4</f>
        <v>4</v>
      </c>
      <c r="H111" s="18">
        <f>4</f>
        <v>4</v>
      </c>
    </row>
    <row r="112" spans="1:8" s="3" customFormat="1" ht="71.25" customHeight="1">
      <c r="A112" s="13">
        <v>98</v>
      </c>
      <c r="B112" s="16" t="s">
        <v>66</v>
      </c>
      <c r="C112" s="20" t="s">
        <v>97</v>
      </c>
      <c r="D112" s="20"/>
      <c r="E112" s="20"/>
      <c r="F112" s="21">
        <f aca="true" t="shared" si="20" ref="F112:H115">F113</f>
        <v>217.4</v>
      </c>
      <c r="G112" s="21">
        <f t="shared" si="20"/>
        <v>217.4</v>
      </c>
      <c r="H112" s="21">
        <f t="shared" si="20"/>
        <v>217.4</v>
      </c>
    </row>
    <row r="113" spans="1:8" s="3" customFormat="1" ht="48" customHeight="1">
      <c r="A113" s="13">
        <v>99</v>
      </c>
      <c r="B113" s="16" t="s">
        <v>44</v>
      </c>
      <c r="C113" s="20" t="s">
        <v>97</v>
      </c>
      <c r="D113" s="20" t="s">
        <v>9</v>
      </c>
      <c r="E113" s="20"/>
      <c r="F113" s="21">
        <f t="shared" si="20"/>
        <v>217.4</v>
      </c>
      <c r="G113" s="21">
        <f t="shared" si="20"/>
        <v>217.4</v>
      </c>
      <c r="H113" s="21">
        <f t="shared" si="20"/>
        <v>217.4</v>
      </c>
    </row>
    <row r="114" spans="1:8" s="3" customFormat="1" ht="24.75" customHeight="1">
      <c r="A114" s="13">
        <v>100</v>
      </c>
      <c r="B114" s="16" t="s">
        <v>51</v>
      </c>
      <c r="C114" s="20" t="s">
        <v>97</v>
      </c>
      <c r="D114" s="20" t="s">
        <v>27</v>
      </c>
      <c r="E114" s="20"/>
      <c r="F114" s="21">
        <f t="shared" si="20"/>
        <v>217.4</v>
      </c>
      <c r="G114" s="21">
        <f t="shared" si="20"/>
        <v>217.4</v>
      </c>
      <c r="H114" s="21">
        <f t="shared" si="20"/>
        <v>217.4</v>
      </c>
    </row>
    <row r="115" spans="1:8" s="3" customFormat="1" ht="24" customHeight="1">
      <c r="A115" s="13">
        <v>101</v>
      </c>
      <c r="B115" s="16" t="s">
        <v>52</v>
      </c>
      <c r="C115" s="20" t="s">
        <v>97</v>
      </c>
      <c r="D115" s="20" t="s">
        <v>27</v>
      </c>
      <c r="E115" s="20" t="s">
        <v>28</v>
      </c>
      <c r="F115" s="21">
        <f t="shared" si="20"/>
        <v>217.4</v>
      </c>
      <c r="G115" s="21">
        <f t="shared" si="20"/>
        <v>217.4</v>
      </c>
      <c r="H115" s="21">
        <f t="shared" si="20"/>
        <v>217.4</v>
      </c>
    </row>
    <row r="116" spans="1:8" s="3" customFormat="1" ht="45.75" customHeight="1">
      <c r="A116" s="13">
        <v>102</v>
      </c>
      <c r="B116" s="16" t="s">
        <v>82</v>
      </c>
      <c r="C116" s="20" t="s">
        <v>97</v>
      </c>
      <c r="D116" s="20" t="s">
        <v>27</v>
      </c>
      <c r="E116" s="20" t="s">
        <v>30</v>
      </c>
      <c r="F116" s="21">
        <f>217.4</f>
        <v>217.4</v>
      </c>
      <c r="G116" s="18">
        <f>217.4</f>
        <v>217.4</v>
      </c>
      <c r="H116" s="18">
        <f>217.4</f>
        <v>217.4</v>
      </c>
    </row>
    <row r="117" spans="1:8" s="3" customFormat="1" ht="51" customHeight="1">
      <c r="A117" s="13">
        <v>103</v>
      </c>
      <c r="B117" s="16" t="s">
        <v>143</v>
      </c>
      <c r="C117" s="20" t="s">
        <v>142</v>
      </c>
      <c r="D117" s="20"/>
      <c r="E117" s="20"/>
      <c r="F117" s="21">
        <f aca="true" t="shared" si="21" ref="F117:H119">F118</f>
        <v>53.599999999999994</v>
      </c>
      <c r="G117" s="21">
        <f t="shared" si="21"/>
        <v>0</v>
      </c>
      <c r="H117" s="21">
        <f t="shared" si="21"/>
        <v>0</v>
      </c>
    </row>
    <row r="118" spans="1:12" s="3" customFormat="1" ht="55.5" customHeight="1">
      <c r="A118" s="13">
        <v>104</v>
      </c>
      <c r="B118" s="16" t="s">
        <v>44</v>
      </c>
      <c r="C118" s="20" t="s">
        <v>142</v>
      </c>
      <c r="D118" s="20" t="s">
        <v>9</v>
      </c>
      <c r="E118" s="20"/>
      <c r="F118" s="21">
        <f t="shared" si="21"/>
        <v>53.599999999999994</v>
      </c>
      <c r="G118" s="21">
        <f t="shared" si="21"/>
        <v>0</v>
      </c>
      <c r="H118" s="21">
        <f t="shared" si="21"/>
        <v>0</v>
      </c>
      <c r="L118" s="3" t="s">
        <v>40</v>
      </c>
    </row>
    <row r="119" spans="1:8" s="3" customFormat="1" ht="27" customHeight="1">
      <c r="A119" s="13">
        <v>105</v>
      </c>
      <c r="B119" s="16" t="s">
        <v>51</v>
      </c>
      <c r="C119" s="20" t="s">
        <v>142</v>
      </c>
      <c r="D119" s="20" t="s">
        <v>27</v>
      </c>
      <c r="E119" s="20"/>
      <c r="F119" s="21">
        <f t="shared" si="21"/>
        <v>53.599999999999994</v>
      </c>
      <c r="G119" s="21">
        <f t="shared" si="21"/>
        <v>0</v>
      </c>
      <c r="H119" s="21">
        <f t="shared" si="21"/>
        <v>0</v>
      </c>
    </row>
    <row r="120" spans="1:8" s="3" customFormat="1" ht="37.5" customHeight="1">
      <c r="A120" s="13">
        <v>106</v>
      </c>
      <c r="B120" s="16" t="s">
        <v>52</v>
      </c>
      <c r="C120" s="20" t="s">
        <v>142</v>
      </c>
      <c r="D120" s="20" t="s">
        <v>27</v>
      </c>
      <c r="E120" s="20" t="s">
        <v>28</v>
      </c>
      <c r="F120" s="21">
        <f>F121+F122</f>
        <v>53.599999999999994</v>
      </c>
      <c r="G120" s="21">
        <f>G121+G122</f>
        <v>0</v>
      </c>
      <c r="H120" s="21">
        <f>H121+H122</f>
        <v>0</v>
      </c>
    </row>
    <row r="121" spans="1:8" s="3" customFormat="1" ht="45.75" customHeight="1">
      <c r="A121" s="13">
        <v>107</v>
      </c>
      <c r="B121" s="16" t="s">
        <v>53</v>
      </c>
      <c r="C121" s="20" t="s">
        <v>142</v>
      </c>
      <c r="D121" s="20" t="s">
        <v>27</v>
      </c>
      <c r="E121" s="20" t="s">
        <v>29</v>
      </c>
      <c r="F121" s="21">
        <f>25.2+7.6+(-11.2)+(-3.4)</f>
        <v>18.2</v>
      </c>
      <c r="G121" s="18">
        <f>0</f>
        <v>0</v>
      </c>
      <c r="H121" s="18">
        <f>0</f>
        <v>0</v>
      </c>
    </row>
    <row r="122" spans="1:8" s="3" customFormat="1" ht="45.75" customHeight="1">
      <c r="A122" s="13">
        <v>108</v>
      </c>
      <c r="B122" s="16" t="s">
        <v>82</v>
      </c>
      <c r="C122" s="20" t="s">
        <v>142</v>
      </c>
      <c r="D122" s="20" t="s">
        <v>27</v>
      </c>
      <c r="E122" s="20" t="s">
        <v>30</v>
      </c>
      <c r="F122" s="21">
        <f>16+4.8+11.2+3.4</f>
        <v>35.4</v>
      </c>
      <c r="G122" s="18">
        <f>0</f>
        <v>0</v>
      </c>
      <c r="H122" s="18">
        <f>0</f>
        <v>0</v>
      </c>
    </row>
    <row r="123" spans="1:8" s="3" customFormat="1" ht="58.5" customHeight="1">
      <c r="A123" s="13">
        <v>109</v>
      </c>
      <c r="B123" s="26" t="s">
        <v>133</v>
      </c>
      <c r="C123" s="20" t="s">
        <v>77</v>
      </c>
      <c r="D123" s="20"/>
      <c r="E123" s="20"/>
      <c r="F123" s="21">
        <f>F124+F128</f>
        <v>70.3</v>
      </c>
      <c r="G123" s="21">
        <f>G124+G128</f>
        <v>73.39999999999999</v>
      </c>
      <c r="H123" s="21">
        <f>H124+H128</f>
        <v>76.1</v>
      </c>
    </row>
    <row r="124" spans="1:8" s="3" customFormat="1" ht="51" customHeight="1">
      <c r="A124" s="13">
        <v>110</v>
      </c>
      <c r="B124" s="16" t="s">
        <v>44</v>
      </c>
      <c r="C124" s="20" t="s">
        <v>77</v>
      </c>
      <c r="D124" s="20" t="s">
        <v>9</v>
      </c>
      <c r="E124" s="20"/>
      <c r="F124" s="21">
        <f aca="true" t="shared" si="22" ref="F124:H126">F125</f>
        <v>64.7</v>
      </c>
      <c r="G124" s="21">
        <f t="shared" si="22"/>
        <v>67.8</v>
      </c>
      <c r="H124" s="21">
        <f t="shared" si="22"/>
        <v>70.5</v>
      </c>
    </row>
    <row r="125" spans="1:8" s="3" customFormat="1" ht="20.25" customHeight="1">
      <c r="A125" s="13">
        <v>111</v>
      </c>
      <c r="B125" s="16" t="s">
        <v>51</v>
      </c>
      <c r="C125" s="20" t="s">
        <v>77</v>
      </c>
      <c r="D125" s="20" t="s">
        <v>27</v>
      </c>
      <c r="E125" s="20"/>
      <c r="F125" s="21">
        <f t="shared" si="22"/>
        <v>64.7</v>
      </c>
      <c r="G125" s="21">
        <f t="shared" si="22"/>
        <v>67.8</v>
      </c>
      <c r="H125" s="21">
        <f t="shared" si="22"/>
        <v>70.5</v>
      </c>
    </row>
    <row r="126" spans="1:8" s="3" customFormat="1" ht="20.25" customHeight="1">
      <c r="A126" s="13">
        <v>112</v>
      </c>
      <c r="B126" s="16" t="s">
        <v>36</v>
      </c>
      <c r="C126" s="20" t="s">
        <v>77</v>
      </c>
      <c r="D126" s="20" t="s">
        <v>27</v>
      </c>
      <c r="E126" s="20" t="s">
        <v>37</v>
      </c>
      <c r="F126" s="21">
        <f t="shared" si="22"/>
        <v>64.7</v>
      </c>
      <c r="G126" s="21">
        <f t="shared" si="22"/>
        <v>67.8</v>
      </c>
      <c r="H126" s="21">
        <f t="shared" si="22"/>
        <v>70.5</v>
      </c>
    </row>
    <row r="127" spans="1:8" s="3" customFormat="1" ht="20.25" customHeight="1">
      <c r="A127" s="13">
        <v>113</v>
      </c>
      <c r="B127" s="16" t="s">
        <v>57</v>
      </c>
      <c r="C127" s="20" t="s">
        <v>77</v>
      </c>
      <c r="D127" s="20" t="s">
        <v>27</v>
      </c>
      <c r="E127" s="20" t="s">
        <v>38</v>
      </c>
      <c r="F127" s="21">
        <f>64.7</f>
        <v>64.7</v>
      </c>
      <c r="G127" s="18">
        <f>67.8</f>
        <v>67.8</v>
      </c>
      <c r="H127" s="18">
        <f>70.5</f>
        <v>70.5</v>
      </c>
    </row>
    <row r="128" spans="1:8" s="3" customFormat="1" ht="20.25" customHeight="1">
      <c r="A128" s="13">
        <v>114</v>
      </c>
      <c r="B128" s="16" t="s">
        <v>81</v>
      </c>
      <c r="C128" s="20" t="s">
        <v>77</v>
      </c>
      <c r="D128" s="20" t="s">
        <v>7</v>
      </c>
      <c r="E128" s="20"/>
      <c r="F128" s="21">
        <f>F129</f>
        <v>5.6</v>
      </c>
      <c r="G128" s="18">
        <f>G130</f>
        <v>5.6</v>
      </c>
      <c r="H128" s="18">
        <f>H130</f>
        <v>5.6</v>
      </c>
    </row>
    <row r="129" spans="1:8" s="3" customFormat="1" ht="20.25" customHeight="1">
      <c r="A129" s="13">
        <v>115</v>
      </c>
      <c r="B129" s="16" t="s">
        <v>42</v>
      </c>
      <c r="C129" s="20" t="s">
        <v>77</v>
      </c>
      <c r="D129" s="20" t="s">
        <v>10</v>
      </c>
      <c r="E129" s="20"/>
      <c r="F129" s="21">
        <f>F130</f>
        <v>5.6</v>
      </c>
      <c r="G129" s="21">
        <f>G130</f>
        <v>5.6</v>
      </c>
      <c r="H129" s="21">
        <f>H130</f>
        <v>5.6</v>
      </c>
    </row>
    <row r="130" spans="1:8" s="3" customFormat="1" ht="20.25" customHeight="1">
      <c r="A130" s="13">
        <v>116</v>
      </c>
      <c r="B130" s="16" t="s">
        <v>36</v>
      </c>
      <c r="C130" s="20" t="s">
        <v>77</v>
      </c>
      <c r="D130" s="20" t="s">
        <v>10</v>
      </c>
      <c r="E130" s="20" t="s">
        <v>37</v>
      </c>
      <c r="F130" s="21">
        <f>F131</f>
        <v>5.6</v>
      </c>
      <c r="G130" s="18">
        <f>G131</f>
        <v>5.6</v>
      </c>
      <c r="H130" s="18">
        <f>H131</f>
        <v>5.6</v>
      </c>
    </row>
    <row r="131" spans="1:8" s="3" customFormat="1" ht="20.25" customHeight="1">
      <c r="A131" s="13">
        <v>117</v>
      </c>
      <c r="B131" s="16" t="s">
        <v>57</v>
      </c>
      <c r="C131" s="20" t="s">
        <v>77</v>
      </c>
      <c r="D131" s="20" t="s">
        <v>10</v>
      </c>
      <c r="E131" s="20" t="s">
        <v>38</v>
      </c>
      <c r="F131" s="21">
        <f>5.6</f>
        <v>5.6</v>
      </c>
      <c r="G131" s="18">
        <f>5.6</f>
        <v>5.6</v>
      </c>
      <c r="H131" s="18">
        <f>5.6</f>
        <v>5.6</v>
      </c>
    </row>
    <row r="132" spans="1:12" s="3" customFormat="1" ht="68.25" customHeight="1">
      <c r="A132" s="13">
        <v>118</v>
      </c>
      <c r="B132" s="26" t="s">
        <v>95</v>
      </c>
      <c r="C132" s="20" t="s">
        <v>78</v>
      </c>
      <c r="D132" s="20"/>
      <c r="E132" s="20"/>
      <c r="F132" s="21">
        <f aca="true" t="shared" si="23" ref="F132:H135">F133</f>
        <v>1.6</v>
      </c>
      <c r="G132" s="18">
        <f t="shared" si="23"/>
        <v>1.5</v>
      </c>
      <c r="H132" s="18">
        <f t="shared" si="23"/>
        <v>1.5</v>
      </c>
      <c r="L132" s="3" t="s">
        <v>40</v>
      </c>
    </row>
    <row r="133" spans="1:8" s="3" customFormat="1" ht="20.25" customHeight="1">
      <c r="A133" s="13">
        <v>119</v>
      </c>
      <c r="B133" s="16" t="s">
        <v>81</v>
      </c>
      <c r="C133" s="20" t="s">
        <v>78</v>
      </c>
      <c r="D133" s="20" t="s">
        <v>7</v>
      </c>
      <c r="E133" s="20"/>
      <c r="F133" s="21">
        <f t="shared" si="23"/>
        <v>1.6</v>
      </c>
      <c r="G133" s="18">
        <f t="shared" si="23"/>
        <v>1.5</v>
      </c>
      <c r="H133" s="18">
        <f t="shared" si="23"/>
        <v>1.5</v>
      </c>
    </row>
    <row r="134" spans="1:13" s="3" customFormat="1" ht="20.25" customHeight="1">
      <c r="A134" s="13">
        <v>120</v>
      </c>
      <c r="B134" s="16" t="s">
        <v>42</v>
      </c>
      <c r="C134" s="20" t="s">
        <v>78</v>
      </c>
      <c r="D134" s="20" t="s">
        <v>10</v>
      </c>
      <c r="E134" s="20"/>
      <c r="F134" s="21">
        <f t="shared" si="23"/>
        <v>1.6</v>
      </c>
      <c r="G134" s="18">
        <f t="shared" si="23"/>
        <v>1.5</v>
      </c>
      <c r="H134" s="18">
        <f t="shared" si="23"/>
        <v>1.5</v>
      </c>
      <c r="M134" s="3" t="s">
        <v>40</v>
      </c>
    </row>
    <row r="135" spans="1:12" s="3" customFormat="1" ht="20.25" customHeight="1">
      <c r="A135" s="13">
        <v>121</v>
      </c>
      <c r="B135" s="16" t="s">
        <v>52</v>
      </c>
      <c r="C135" s="20" t="s">
        <v>78</v>
      </c>
      <c r="D135" s="20" t="s">
        <v>10</v>
      </c>
      <c r="E135" s="20" t="s">
        <v>28</v>
      </c>
      <c r="F135" s="21">
        <f t="shared" si="23"/>
        <v>1.6</v>
      </c>
      <c r="G135" s="18">
        <f t="shared" si="23"/>
        <v>1.5</v>
      </c>
      <c r="H135" s="18">
        <f t="shared" si="23"/>
        <v>1.5</v>
      </c>
      <c r="L135" s="3" t="s">
        <v>40</v>
      </c>
    </row>
    <row r="136" spans="1:8" s="3" customFormat="1" ht="20.25" customHeight="1">
      <c r="A136" s="13">
        <v>122</v>
      </c>
      <c r="B136" s="16" t="s">
        <v>58</v>
      </c>
      <c r="C136" s="20" t="s">
        <v>78</v>
      </c>
      <c r="D136" s="20" t="s">
        <v>10</v>
      </c>
      <c r="E136" s="20" t="s">
        <v>35</v>
      </c>
      <c r="F136" s="21">
        <f>1.5+0.1</f>
        <v>1.6</v>
      </c>
      <c r="G136" s="18">
        <f>1.5</f>
        <v>1.5</v>
      </c>
      <c r="H136" s="18">
        <f>1.5</f>
        <v>1.5</v>
      </c>
    </row>
    <row r="137" spans="1:12" s="3" customFormat="1" ht="24.75" customHeight="1">
      <c r="A137" s="13">
        <v>123</v>
      </c>
      <c r="B137" s="26" t="s">
        <v>11</v>
      </c>
      <c r="C137" s="20" t="s">
        <v>79</v>
      </c>
      <c r="D137" s="20"/>
      <c r="E137" s="20"/>
      <c r="F137" s="21">
        <f>F138</f>
        <v>230</v>
      </c>
      <c r="G137" s="21">
        <f>G138</f>
        <v>230</v>
      </c>
      <c r="H137" s="21">
        <f>H138</f>
        <v>230</v>
      </c>
      <c r="L137" s="3" t="s">
        <v>40</v>
      </c>
    </row>
    <row r="138" spans="1:12" s="3" customFormat="1" ht="34.5" customHeight="1">
      <c r="A138" s="13">
        <v>124</v>
      </c>
      <c r="B138" s="16" t="s">
        <v>89</v>
      </c>
      <c r="C138" s="20" t="s">
        <v>80</v>
      </c>
      <c r="D138" s="22"/>
      <c r="E138" s="22"/>
      <c r="F138" s="21">
        <f>F139+F144+F149+F154+F159</f>
        <v>230</v>
      </c>
      <c r="G138" s="21">
        <f>G139+G144+G149+G154+G159</f>
        <v>230</v>
      </c>
      <c r="H138" s="21">
        <f>H139+H144+H149+H154+H159</f>
        <v>230</v>
      </c>
      <c r="L138" s="7"/>
    </row>
    <row r="139" spans="1:8" s="3" customFormat="1" ht="57.75" customHeight="1">
      <c r="A139" s="13">
        <v>125</v>
      </c>
      <c r="B139" s="16" t="s">
        <v>96</v>
      </c>
      <c r="C139" s="20" t="s">
        <v>117</v>
      </c>
      <c r="D139" s="20"/>
      <c r="E139" s="20"/>
      <c r="F139" s="21">
        <f aca="true" t="shared" si="24" ref="F139:H142">F140</f>
        <v>175.2</v>
      </c>
      <c r="G139" s="18">
        <f t="shared" si="24"/>
        <v>175.2</v>
      </c>
      <c r="H139" s="18">
        <f t="shared" si="24"/>
        <v>175.2</v>
      </c>
    </row>
    <row r="140" spans="1:8" s="3" customFormat="1" ht="21" customHeight="1">
      <c r="A140" s="13">
        <v>126</v>
      </c>
      <c r="B140" s="16" t="s">
        <v>6</v>
      </c>
      <c r="C140" s="20" t="s">
        <v>117</v>
      </c>
      <c r="D140" s="20" t="s">
        <v>0</v>
      </c>
      <c r="E140" s="20"/>
      <c r="F140" s="21">
        <f t="shared" si="24"/>
        <v>175.2</v>
      </c>
      <c r="G140" s="18">
        <f t="shared" si="24"/>
        <v>175.2</v>
      </c>
      <c r="H140" s="18">
        <f t="shared" si="24"/>
        <v>175.2</v>
      </c>
    </row>
    <row r="141" spans="1:12" s="3" customFormat="1" ht="21" customHeight="1">
      <c r="A141" s="13">
        <v>127</v>
      </c>
      <c r="B141" s="16" t="s">
        <v>12</v>
      </c>
      <c r="C141" s="20" t="s">
        <v>117</v>
      </c>
      <c r="D141" s="20" t="s">
        <v>13</v>
      </c>
      <c r="E141" s="20"/>
      <c r="F141" s="21">
        <f t="shared" si="24"/>
        <v>175.2</v>
      </c>
      <c r="G141" s="18">
        <f t="shared" si="24"/>
        <v>175.2</v>
      </c>
      <c r="H141" s="18">
        <f t="shared" si="24"/>
        <v>175.2</v>
      </c>
      <c r="L141" s="3" t="s">
        <v>40</v>
      </c>
    </row>
    <row r="142" spans="1:8" s="3" customFormat="1" ht="21" customHeight="1">
      <c r="A142" s="13">
        <v>128</v>
      </c>
      <c r="B142" s="16" t="s">
        <v>52</v>
      </c>
      <c r="C142" s="20" t="s">
        <v>117</v>
      </c>
      <c r="D142" s="20" t="s">
        <v>13</v>
      </c>
      <c r="E142" s="20" t="s">
        <v>28</v>
      </c>
      <c r="F142" s="21">
        <f t="shared" si="24"/>
        <v>175.2</v>
      </c>
      <c r="G142" s="18">
        <f t="shared" si="24"/>
        <v>175.2</v>
      </c>
      <c r="H142" s="18">
        <f t="shared" si="24"/>
        <v>175.2</v>
      </c>
    </row>
    <row r="143" spans="1:8" s="3" customFormat="1" ht="21" customHeight="1">
      <c r="A143" s="13">
        <v>129</v>
      </c>
      <c r="B143" s="16" t="s">
        <v>58</v>
      </c>
      <c r="C143" s="20" t="s">
        <v>117</v>
      </c>
      <c r="D143" s="20" t="s">
        <v>13</v>
      </c>
      <c r="E143" s="20" t="s">
        <v>35</v>
      </c>
      <c r="F143" s="21">
        <f>175.2</f>
        <v>175.2</v>
      </c>
      <c r="G143" s="19">
        <f>175.2</f>
        <v>175.2</v>
      </c>
      <c r="H143" s="19">
        <f>175.2</f>
        <v>175.2</v>
      </c>
    </row>
    <row r="144" spans="1:12" s="3" customFormat="1" ht="38.25" customHeight="1">
      <c r="A144" s="13">
        <v>130</v>
      </c>
      <c r="B144" s="16" t="s">
        <v>90</v>
      </c>
      <c r="C144" s="20" t="s">
        <v>118</v>
      </c>
      <c r="D144" s="20"/>
      <c r="E144" s="20"/>
      <c r="F144" s="21">
        <f aca="true" t="shared" si="25" ref="F144:H147">F145</f>
        <v>10.3</v>
      </c>
      <c r="G144" s="18">
        <f t="shared" si="25"/>
        <v>10.3</v>
      </c>
      <c r="H144" s="18">
        <f t="shared" si="25"/>
        <v>10.3</v>
      </c>
      <c r="L144" s="3" t="s">
        <v>40</v>
      </c>
    </row>
    <row r="145" spans="1:8" s="3" customFormat="1" ht="21" customHeight="1">
      <c r="A145" s="13">
        <v>131</v>
      </c>
      <c r="B145" s="16" t="s">
        <v>6</v>
      </c>
      <c r="C145" s="20" t="s">
        <v>118</v>
      </c>
      <c r="D145" s="20" t="s">
        <v>0</v>
      </c>
      <c r="E145" s="20"/>
      <c r="F145" s="21">
        <f t="shared" si="25"/>
        <v>10.3</v>
      </c>
      <c r="G145" s="18">
        <f t="shared" si="25"/>
        <v>10.3</v>
      </c>
      <c r="H145" s="18">
        <f t="shared" si="25"/>
        <v>10.3</v>
      </c>
    </row>
    <row r="146" spans="1:11" s="3" customFormat="1" ht="21" customHeight="1">
      <c r="A146" s="13">
        <v>132</v>
      </c>
      <c r="B146" s="16" t="s">
        <v>12</v>
      </c>
      <c r="C146" s="20" t="s">
        <v>118</v>
      </c>
      <c r="D146" s="20" t="s">
        <v>13</v>
      </c>
      <c r="E146" s="20"/>
      <c r="F146" s="21">
        <f t="shared" si="25"/>
        <v>10.3</v>
      </c>
      <c r="G146" s="18">
        <f t="shared" si="25"/>
        <v>10.3</v>
      </c>
      <c r="H146" s="18">
        <f t="shared" si="25"/>
        <v>10.3</v>
      </c>
      <c r="K146" s="3" t="s">
        <v>40</v>
      </c>
    </row>
    <row r="147" spans="1:8" s="3" customFormat="1" ht="21" customHeight="1">
      <c r="A147" s="13">
        <v>133</v>
      </c>
      <c r="B147" s="16" t="s">
        <v>52</v>
      </c>
      <c r="C147" s="20" t="s">
        <v>118</v>
      </c>
      <c r="D147" s="20" t="s">
        <v>13</v>
      </c>
      <c r="E147" s="20" t="s">
        <v>28</v>
      </c>
      <c r="F147" s="21">
        <f t="shared" si="25"/>
        <v>10.3</v>
      </c>
      <c r="G147" s="18">
        <f t="shared" si="25"/>
        <v>10.3</v>
      </c>
      <c r="H147" s="18">
        <f t="shared" si="25"/>
        <v>10.3</v>
      </c>
    </row>
    <row r="148" spans="1:8" s="3" customFormat="1" ht="35.25" customHeight="1">
      <c r="A148" s="13">
        <v>134</v>
      </c>
      <c r="B148" s="16" t="s">
        <v>82</v>
      </c>
      <c r="C148" s="20" t="s">
        <v>118</v>
      </c>
      <c r="D148" s="20" t="s">
        <v>13</v>
      </c>
      <c r="E148" s="20" t="s">
        <v>30</v>
      </c>
      <c r="F148" s="21">
        <f>10.3</f>
        <v>10.3</v>
      </c>
      <c r="G148" s="19">
        <f>10.3</f>
        <v>10.3</v>
      </c>
      <c r="H148" s="19">
        <f>10.3</f>
        <v>10.3</v>
      </c>
    </row>
    <row r="149" spans="1:12" s="3" customFormat="1" ht="39.75" customHeight="1">
      <c r="A149" s="13">
        <v>135</v>
      </c>
      <c r="B149" s="16" t="s">
        <v>91</v>
      </c>
      <c r="C149" s="20" t="s">
        <v>119</v>
      </c>
      <c r="D149" s="20"/>
      <c r="E149" s="20"/>
      <c r="F149" s="21">
        <f aca="true" t="shared" si="26" ref="F149:H152">F150</f>
        <v>9.6</v>
      </c>
      <c r="G149" s="18">
        <f t="shared" si="26"/>
        <v>9.6</v>
      </c>
      <c r="H149" s="18">
        <f t="shared" si="26"/>
        <v>9.6</v>
      </c>
      <c r="L149" s="3" t="s">
        <v>40</v>
      </c>
    </row>
    <row r="150" spans="1:8" s="3" customFormat="1" ht="21" customHeight="1">
      <c r="A150" s="13">
        <v>136</v>
      </c>
      <c r="B150" s="16" t="s">
        <v>6</v>
      </c>
      <c r="C150" s="20" t="s">
        <v>119</v>
      </c>
      <c r="D150" s="20" t="s">
        <v>0</v>
      </c>
      <c r="E150" s="20"/>
      <c r="F150" s="21">
        <f t="shared" si="26"/>
        <v>9.6</v>
      </c>
      <c r="G150" s="18">
        <f t="shared" si="26"/>
        <v>9.6</v>
      </c>
      <c r="H150" s="18">
        <f t="shared" si="26"/>
        <v>9.6</v>
      </c>
    </row>
    <row r="151" spans="1:8" s="3" customFormat="1" ht="21" customHeight="1">
      <c r="A151" s="13">
        <v>137</v>
      </c>
      <c r="B151" s="16" t="s">
        <v>12</v>
      </c>
      <c r="C151" s="20" t="s">
        <v>119</v>
      </c>
      <c r="D151" s="20" t="s">
        <v>13</v>
      </c>
      <c r="E151" s="20"/>
      <c r="F151" s="21">
        <f t="shared" si="26"/>
        <v>9.6</v>
      </c>
      <c r="G151" s="18">
        <f t="shared" si="26"/>
        <v>9.6</v>
      </c>
      <c r="H151" s="18">
        <f t="shared" si="26"/>
        <v>9.6</v>
      </c>
    </row>
    <row r="152" spans="1:8" s="3" customFormat="1" ht="21" customHeight="1">
      <c r="A152" s="13">
        <v>138</v>
      </c>
      <c r="B152" s="16" t="s">
        <v>52</v>
      </c>
      <c r="C152" s="20" t="s">
        <v>119</v>
      </c>
      <c r="D152" s="20" t="s">
        <v>13</v>
      </c>
      <c r="E152" s="20" t="s">
        <v>28</v>
      </c>
      <c r="F152" s="21">
        <f t="shared" si="26"/>
        <v>9.6</v>
      </c>
      <c r="G152" s="18">
        <f t="shared" si="26"/>
        <v>9.6</v>
      </c>
      <c r="H152" s="18">
        <f t="shared" si="26"/>
        <v>9.6</v>
      </c>
    </row>
    <row r="153" spans="1:15" s="3" customFormat="1" ht="39" customHeight="1">
      <c r="A153" s="13">
        <v>139</v>
      </c>
      <c r="B153" s="16" t="s">
        <v>82</v>
      </c>
      <c r="C153" s="20" t="s">
        <v>119</v>
      </c>
      <c r="D153" s="20" t="s">
        <v>13</v>
      </c>
      <c r="E153" s="20" t="s">
        <v>30</v>
      </c>
      <c r="F153" s="21">
        <f>9.6</f>
        <v>9.6</v>
      </c>
      <c r="G153" s="19">
        <f>9.6</f>
        <v>9.6</v>
      </c>
      <c r="H153" s="19">
        <f>9.6</f>
        <v>9.6</v>
      </c>
      <c r="O153" s="3" t="s">
        <v>40</v>
      </c>
    </row>
    <row r="154" spans="1:8" s="3" customFormat="1" ht="52.5" customHeight="1">
      <c r="A154" s="13">
        <v>140</v>
      </c>
      <c r="B154" s="16" t="s">
        <v>92</v>
      </c>
      <c r="C154" s="20" t="s">
        <v>120</v>
      </c>
      <c r="D154" s="20"/>
      <c r="E154" s="20"/>
      <c r="F154" s="21">
        <f aca="true" t="shared" si="27" ref="F154:H157">F155</f>
        <v>7.6</v>
      </c>
      <c r="G154" s="18">
        <f t="shared" si="27"/>
        <v>7.6</v>
      </c>
      <c r="H154" s="18">
        <f t="shared" si="27"/>
        <v>7.6</v>
      </c>
    </row>
    <row r="155" spans="1:8" s="3" customFormat="1" ht="21" customHeight="1">
      <c r="A155" s="13">
        <v>141</v>
      </c>
      <c r="B155" s="16" t="s">
        <v>6</v>
      </c>
      <c r="C155" s="20" t="s">
        <v>120</v>
      </c>
      <c r="D155" s="20" t="s">
        <v>0</v>
      </c>
      <c r="E155" s="20"/>
      <c r="F155" s="21">
        <f t="shared" si="27"/>
        <v>7.6</v>
      </c>
      <c r="G155" s="18">
        <f t="shared" si="27"/>
        <v>7.6</v>
      </c>
      <c r="H155" s="18">
        <f t="shared" si="27"/>
        <v>7.6</v>
      </c>
    </row>
    <row r="156" spans="1:12" s="3" customFormat="1" ht="21" customHeight="1">
      <c r="A156" s="13">
        <v>142</v>
      </c>
      <c r="B156" s="16" t="s">
        <v>12</v>
      </c>
      <c r="C156" s="20" t="s">
        <v>120</v>
      </c>
      <c r="D156" s="20" t="s">
        <v>13</v>
      </c>
      <c r="E156" s="20"/>
      <c r="F156" s="21">
        <f t="shared" si="27"/>
        <v>7.6</v>
      </c>
      <c r="G156" s="18">
        <f t="shared" si="27"/>
        <v>7.6</v>
      </c>
      <c r="H156" s="18">
        <f t="shared" si="27"/>
        <v>7.6</v>
      </c>
      <c r="L156" s="3" t="s">
        <v>40</v>
      </c>
    </row>
    <row r="157" spans="1:8" s="3" customFormat="1" ht="21" customHeight="1">
      <c r="A157" s="13">
        <v>143</v>
      </c>
      <c r="B157" s="16" t="s">
        <v>52</v>
      </c>
      <c r="C157" s="20" t="s">
        <v>120</v>
      </c>
      <c r="D157" s="20" t="s">
        <v>13</v>
      </c>
      <c r="E157" s="20" t="s">
        <v>28</v>
      </c>
      <c r="F157" s="21">
        <f t="shared" si="27"/>
        <v>7.6</v>
      </c>
      <c r="G157" s="18">
        <f t="shared" si="27"/>
        <v>7.6</v>
      </c>
      <c r="H157" s="18">
        <f t="shared" si="27"/>
        <v>7.6</v>
      </c>
    </row>
    <row r="158" spans="1:13" s="3" customFormat="1" ht="41.25" customHeight="1">
      <c r="A158" s="13">
        <v>144</v>
      </c>
      <c r="B158" s="16" t="s">
        <v>82</v>
      </c>
      <c r="C158" s="20" t="s">
        <v>120</v>
      </c>
      <c r="D158" s="20" t="s">
        <v>13</v>
      </c>
      <c r="E158" s="20" t="s">
        <v>30</v>
      </c>
      <c r="F158" s="21">
        <f>7.6</f>
        <v>7.6</v>
      </c>
      <c r="G158" s="19">
        <f>7.6</f>
        <v>7.6</v>
      </c>
      <c r="H158" s="19">
        <f>7.6</f>
        <v>7.6</v>
      </c>
      <c r="L158" s="3" t="s">
        <v>40</v>
      </c>
      <c r="M158" s="3" t="s">
        <v>40</v>
      </c>
    </row>
    <row r="159" spans="1:13" s="3" customFormat="1" ht="48" customHeight="1">
      <c r="A159" s="13">
        <v>145</v>
      </c>
      <c r="B159" s="23" t="s">
        <v>93</v>
      </c>
      <c r="C159" s="20" t="s">
        <v>121</v>
      </c>
      <c r="D159" s="20"/>
      <c r="E159" s="20"/>
      <c r="F159" s="21">
        <f aca="true" t="shared" si="28" ref="F159:H162">F160</f>
        <v>27.3</v>
      </c>
      <c r="G159" s="19">
        <f t="shared" si="28"/>
        <v>27.3</v>
      </c>
      <c r="H159" s="19">
        <f t="shared" si="28"/>
        <v>27.3</v>
      </c>
      <c r="M159" s="3" t="s">
        <v>40</v>
      </c>
    </row>
    <row r="160" spans="1:13" s="3" customFormat="1" ht="21" customHeight="1">
      <c r="A160" s="13">
        <v>146</v>
      </c>
      <c r="B160" s="16" t="s">
        <v>6</v>
      </c>
      <c r="C160" s="20" t="s">
        <v>121</v>
      </c>
      <c r="D160" s="20" t="s">
        <v>0</v>
      </c>
      <c r="E160" s="20"/>
      <c r="F160" s="21">
        <f t="shared" si="28"/>
        <v>27.3</v>
      </c>
      <c r="G160" s="19">
        <f t="shared" si="28"/>
        <v>27.3</v>
      </c>
      <c r="H160" s="19">
        <f t="shared" si="28"/>
        <v>27.3</v>
      </c>
      <c r="L160" s="3" t="s">
        <v>40</v>
      </c>
      <c r="M160" s="3" t="s">
        <v>40</v>
      </c>
    </row>
    <row r="161" spans="1:12" s="3" customFormat="1" ht="21" customHeight="1">
      <c r="A161" s="13">
        <v>147</v>
      </c>
      <c r="B161" s="16" t="s">
        <v>12</v>
      </c>
      <c r="C161" s="20" t="s">
        <v>121</v>
      </c>
      <c r="D161" s="20" t="s">
        <v>13</v>
      </c>
      <c r="E161" s="20"/>
      <c r="F161" s="21">
        <f t="shared" si="28"/>
        <v>27.3</v>
      </c>
      <c r="G161" s="19">
        <f t="shared" si="28"/>
        <v>27.3</v>
      </c>
      <c r="H161" s="19">
        <f t="shared" si="28"/>
        <v>27.3</v>
      </c>
      <c r="L161" s="3" t="s">
        <v>40</v>
      </c>
    </row>
    <row r="162" spans="1:13" s="3" customFormat="1" ht="21" customHeight="1">
      <c r="A162" s="13">
        <v>148</v>
      </c>
      <c r="B162" s="24" t="s">
        <v>64</v>
      </c>
      <c r="C162" s="20" t="s">
        <v>121</v>
      </c>
      <c r="D162" s="20" t="s">
        <v>13</v>
      </c>
      <c r="E162" s="20" t="s">
        <v>28</v>
      </c>
      <c r="F162" s="21">
        <f t="shared" si="28"/>
        <v>27.3</v>
      </c>
      <c r="G162" s="19">
        <f t="shared" si="28"/>
        <v>27.3</v>
      </c>
      <c r="H162" s="19">
        <f t="shared" si="28"/>
        <v>27.3</v>
      </c>
      <c r="M162" s="3" t="s">
        <v>40</v>
      </c>
    </row>
    <row r="163" spans="1:12" s="3" customFormat="1" ht="34.5" customHeight="1">
      <c r="A163" s="13">
        <v>149</v>
      </c>
      <c r="B163" s="24" t="s">
        <v>65</v>
      </c>
      <c r="C163" s="20" t="s">
        <v>121</v>
      </c>
      <c r="D163" s="20" t="s">
        <v>13</v>
      </c>
      <c r="E163" s="20" t="s">
        <v>63</v>
      </c>
      <c r="F163" s="21">
        <f>27.3</f>
        <v>27.3</v>
      </c>
      <c r="G163" s="19">
        <f>27.3</f>
        <v>27.3</v>
      </c>
      <c r="H163" s="19">
        <f>27.3</f>
        <v>27.3</v>
      </c>
      <c r="K163" s="3" t="s">
        <v>40</v>
      </c>
      <c r="L163" s="3" t="s">
        <v>40</v>
      </c>
    </row>
    <row r="164" spans="1:8" s="3" customFormat="1" ht="21" customHeight="1">
      <c r="A164" s="13">
        <v>150</v>
      </c>
      <c r="B164" s="16" t="s">
        <v>83</v>
      </c>
      <c r="C164" s="25"/>
      <c r="D164" s="25"/>
      <c r="E164" s="25"/>
      <c r="F164" s="21">
        <v>0</v>
      </c>
      <c r="G164" s="19">
        <f>161.6</f>
        <v>161.6</v>
      </c>
      <c r="H164" s="19">
        <f>323.9</f>
        <v>323.9</v>
      </c>
    </row>
    <row r="165" spans="1:9" ht="15.75">
      <c r="A165" s="34" t="s">
        <v>88</v>
      </c>
      <c r="B165" s="34"/>
      <c r="C165" s="29"/>
      <c r="D165" s="29"/>
      <c r="E165" s="29"/>
      <c r="F165" s="18">
        <f>F16+F42+F48+F59+F65+F87+F137</f>
        <v>6985.3</v>
      </c>
      <c r="G165" s="18">
        <f>G15+G65+G87+G137+G164</f>
        <v>6730.1</v>
      </c>
      <c r="H165" s="18">
        <f>H16+H42+H48+H59+H65+H87+H137+H164</f>
        <v>6747.099999999999</v>
      </c>
      <c r="I165" s="5" t="s">
        <v>40</v>
      </c>
    </row>
    <row r="166" spans="1:9" ht="15.75">
      <c r="A166" s="2"/>
      <c r="B166" s="8"/>
      <c r="C166" s="8"/>
      <c r="D166" s="8"/>
      <c r="E166" s="8"/>
      <c r="F166" s="9"/>
      <c r="G166" s="9" t="s">
        <v>94</v>
      </c>
      <c r="H166" s="9"/>
      <c r="I166" s="1"/>
    </row>
    <row r="167" spans="1:9" ht="15.75">
      <c r="A167" s="2"/>
      <c r="B167" s="8"/>
      <c r="C167" s="8"/>
      <c r="D167" s="8"/>
      <c r="E167" s="8"/>
      <c r="F167" s="9"/>
      <c r="G167" s="9"/>
      <c r="H167" s="9"/>
      <c r="I167" s="1"/>
    </row>
    <row r="168" spans="1:9" ht="15.75">
      <c r="A168" s="2"/>
      <c r="B168" s="8"/>
      <c r="C168" s="8"/>
      <c r="D168" s="8"/>
      <c r="E168" s="8"/>
      <c r="F168" s="10"/>
      <c r="G168" s="9"/>
      <c r="H168" s="9"/>
      <c r="I168" s="1"/>
    </row>
    <row r="169" spans="1:9" ht="15.75">
      <c r="A169" s="2"/>
      <c r="B169" s="8"/>
      <c r="C169" s="8"/>
      <c r="D169" s="8"/>
      <c r="E169" s="8"/>
      <c r="F169" s="9"/>
      <c r="G169" s="9"/>
      <c r="H169" s="9"/>
      <c r="I169" s="1"/>
    </row>
    <row r="170" spans="1:8" ht="15.75">
      <c r="A170" s="2"/>
      <c r="B170" s="8"/>
      <c r="C170" s="8"/>
      <c r="D170" s="8"/>
      <c r="E170" s="8"/>
      <c r="F170" s="8"/>
      <c r="G170" s="8"/>
      <c r="H170" s="8"/>
    </row>
    <row r="171" spans="1:8" ht="15.75">
      <c r="A171" s="2"/>
      <c r="B171" s="8"/>
      <c r="C171" s="8"/>
      <c r="D171" s="8"/>
      <c r="E171" s="8"/>
      <c r="F171" s="8"/>
      <c r="G171" s="8"/>
      <c r="H171" s="8"/>
    </row>
    <row r="172" ht="15.75">
      <c r="A172" s="2"/>
    </row>
    <row r="173" ht="15.75">
      <c r="A173" s="2"/>
    </row>
    <row r="174" ht="15.75">
      <c r="A174" s="2"/>
    </row>
    <row r="175" ht="15.75">
      <c r="A175" s="2"/>
    </row>
    <row r="176" spans="1:6" ht="15.75">
      <c r="A176" s="2"/>
      <c r="F176" t="s">
        <v>40</v>
      </c>
    </row>
    <row r="177" ht="15.75">
      <c r="A177" s="2"/>
    </row>
    <row r="178" ht="15.75">
      <c r="A178" s="2"/>
    </row>
    <row r="179" ht="15.75">
      <c r="A179" s="2"/>
    </row>
    <row r="180" ht="15.75">
      <c r="A180" s="2"/>
    </row>
    <row r="181" ht="15.75">
      <c r="A181" s="2"/>
    </row>
    <row r="182" ht="15.75">
      <c r="A182" s="2"/>
    </row>
    <row r="183" ht="15.75">
      <c r="A183" s="2"/>
    </row>
    <row r="184" ht="15.75">
      <c r="A184" s="2"/>
    </row>
  </sheetData>
  <sheetProtection/>
  <autoFilter ref="A13:H166"/>
  <mergeCells count="10">
    <mergeCell ref="E2:H2"/>
    <mergeCell ref="E3:H3"/>
    <mergeCell ref="E4:H4"/>
    <mergeCell ref="A165:B165"/>
    <mergeCell ref="D12:F12"/>
    <mergeCell ref="B10:H11"/>
    <mergeCell ref="E9:H9"/>
    <mergeCell ref="E6:H6"/>
    <mergeCell ref="E7:H7"/>
    <mergeCell ref="E8:H8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Пользователь Windows</cp:lastModifiedBy>
  <cp:lastPrinted>2023-12-26T08:36:06Z</cp:lastPrinted>
  <dcterms:created xsi:type="dcterms:W3CDTF">2006-12-12T07:04:01Z</dcterms:created>
  <dcterms:modified xsi:type="dcterms:W3CDTF">2023-12-26T08:36:28Z</dcterms:modified>
  <cp:category/>
  <cp:version/>
  <cp:contentType/>
  <cp:contentStatus/>
</cp:coreProperties>
</file>