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'Лист1'!$A$12:$I$146</definedName>
    <definedName name="_xlnm.Print_Titles" localSheetId="0">'Лист1'!$13:$13</definedName>
    <definedName name="_xlnm.Print_Area" localSheetId="0">'Лист1'!$A$1:$J$146</definedName>
  </definedNames>
  <calcPr fullCalcOnLoad="1"/>
</workbook>
</file>

<file path=xl/sharedStrings.xml><?xml version="1.0" encoding="utf-8"?>
<sst xmlns="http://schemas.openxmlformats.org/spreadsheetml/2006/main" count="535" uniqueCount="147">
  <si>
    <t>0100</t>
  </si>
  <si>
    <t>0104</t>
  </si>
  <si>
    <t>0500</t>
  </si>
  <si>
    <t>0102</t>
  </si>
  <si>
    <t>Благоустройство</t>
  </si>
  <si>
    <t>Мобилизационная и вневойсковая подготовка</t>
  </si>
  <si>
    <t>0203</t>
  </si>
  <si>
    <t>500</t>
  </si>
  <si>
    <t>0503</t>
  </si>
  <si>
    <t>№ п/п</t>
  </si>
  <si>
    <t>Раздел/ подраздел</t>
  </si>
  <si>
    <t>Целевая статья</t>
  </si>
  <si>
    <t>Вид расходов</t>
  </si>
  <si>
    <t>0200</t>
  </si>
  <si>
    <t>Наименование главных распорядителей и наименование показателей бюджетной классификации</t>
  </si>
  <si>
    <t>0505</t>
  </si>
  <si>
    <t>Другие вопросы в области  жилищно-коммунального хозяйства</t>
  </si>
  <si>
    <t>0111</t>
  </si>
  <si>
    <t>Дорожное хозяйство (дорожные фонды)</t>
  </si>
  <si>
    <t>0113</t>
  </si>
  <si>
    <t>Другие общегосударственные вопросы</t>
  </si>
  <si>
    <t>Резервные фонды</t>
  </si>
  <si>
    <t>0314</t>
  </si>
  <si>
    <t>Непрограммные расходы отдельных органов исполнительной власти</t>
  </si>
  <si>
    <t>Иные бюджетные ассигнования</t>
  </si>
  <si>
    <t>Резервные средства</t>
  </si>
  <si>
    <t>Межбюджетные трансферты</t>
  </si>
  <si>
    <t>200</t>
  </si>
  <si>
    <t>0502</t>
  </si>
  <si>
    <t>Коммунальное хозяйство</t>
  </si>
  <si>
    <t>110</t>
  </si>
  <si>
    <t>100</t>
  </si>
  <si>
    <t>120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</si>
  <si>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</si>
  <si>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</si>
  <si>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</si>
  <si>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</si>
  <si>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800</t>
  </si>
  <si>
    <t>870</t>
  </si>
  <si>
    <t>0300</t>
  </si>
  <si>
    <t>Код ведомства</t>
  </si>
  <si>
    <t>Функционирование администрации Новоникольского сельсовета</t>
  </si>
  <si>
    <t>Глава органа местного самоуправления поселения в рамках непрограммных расходов отдельных органов исполнительной власти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</si>
  <si>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</si>
  <si>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</si>
  <si>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</si>
  <si>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Иные закупки товаров, работ и услуг для обеспечения государственных  (муниципальных) нужд</t>
  </si>
  <si>
    <t>Резервные фонды исполнительных органов местного самоуправления по Администрации Новоникольского сельсовета в рамках непрограммных расходов отдельных органов исполнительной власти</t>
  </si>
  <si>
    <t>Отдельные мероприятия</t>
  </si>
  <si>
    <t>0400</t>
  </si>
  <si>
    <t>(тыс. рублей)</t>
  </si>
  <si>
    <t>Расходы на выплату персоналу казенных учреждений</t>
  </si>
  <si>
    <t xml:space="preserve">Расходы на выплату персоналу  казенных учреждений </t>
  </si>
  <si>
    <t>850</t>
  </si>
  <si>
    <t>Уплата налогов, сборов и иных платежей</t>
  </si>
  <si>
    <t>Другие вопросы в области национальной безопасности и правоохранительной деятельности</t>
  </si>
  <si>
    <t>0106</t>
  </si>
  <si>
    <t>Иные межбюджетные трансферты</t>
  </si>
  <si>
    <t xml:space="preserve">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</si>
  <si>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администрации Новоникольского сельсовета в рамках непрограммных расходов отдельных органов исполнительной власти</t>
  </si>
  <si>
    <t>9600000000</t>
  </si>
  <si>
    <t>9610000000</t>
  </si>
  <si>
    <t>9610000910</t>
  </si>
  <si>
    <t>9610000990</t>
  </si>
  <si>
    <t>9700000000</t>
  </si>
  <si>
    <t>9710000000</t>
  </si>
  <si>
    <t>9610000920</t>
  </si>
  <si>
    <t>9610075140</t>
  </si>
  <si>
    <t>9610051180</t>
  </si>
  <si>
    <t>0200000000</t>
  </si>
  <si>
    <t>0100000000</t>
  </si>
  <si>
    <t>0110000000</t>
  </si>
  <si>
    <t>0120000000</t>
  </si>
  <si>
    <t>0290000000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</si>
  <si>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</si>
  <si>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</si>
  <si>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</si>
  <si>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</si>
  <si>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</si>
  <si>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</si>
  <si>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</si>
  <si>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Условно утвержденные расходы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</si>
  <si>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</si>
  <si>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</si>
  <si>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0190000000</t>
  </si>
  <si>
    <t>0130000000</t>
  </si>
  <si>
    <t>Подпрограмма " Обеспечение условий реализации муниципальной программы"</t>
  </si>
  <si>
    <t xml:space="preserve">Подпрограмма "Благоустройство территории Новоникольского сельсовета" </t>
  </si>
  <si>
    <t>ВСЕГО</t>
  </si>
  <si>
    <t>Иные межбюджетные трансферты по переданным полномочиям бюджету района из бюджета поселения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</si>
  <si>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</si>
  <si>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</si>
  <si>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</si>
  <si>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</si>
  <si>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 xml:space="preserve">Финансовое обеспечение мероприятий направленных на выполнение государственных полномочий по созданию и обеспечению деятельности административных комиссий, за счет средств краевого бюджета, в рамках непрограммных расходов отдельных органов исполнительной власти  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</si>
  <si>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</si>
  <si>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Администрация Новоникольского сельсовета Большеулуйского района Красноярского края</t>
  </si>
  <si>
    <t>9610010490</t>
  </si>
  <si>
    <t>0130010490</t>
  </si>
  <si>
    <t>Сумма на 2023 год</t>
  </si>
  <si>
    <t>Муниципальная программа "Благоустройство территории Новоникольского сельсовета, содержание и развитие объектов жилищно-коммунального хозяйства"</t>
  </si>
  <si>
    <t>Муниципальная программа "Благоустройство территории Новоникольского сельсовета, содержание и развитие объектов  жилищно-коммунального хозяйства"</t>
  </si>
  <si>
    <t xml:space="preserve">Повышение качества содержания территории поселения в чистоте и порядке, а также содержание мест захоронения в надлежащем виде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</si>
  <si>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Повышение качества освещенности улиц и дорог в населенных пунктах поселения, снижение нарушений общественного порядка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</si>
  <si>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Содержание водных объектов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</si>
  <si>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Мероприятия, направленные на повышение надежности функционирования систем жизнеобеспечения граждан сельских  поселений за счет средств районного бюджета, предусмотренных в рамках отдельных мероприятий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</si>
  <si>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Финансирование оплаты труда работников инфраструктуры в рамках подпрограммы "Обеспечение условий реализации муниципальной программы"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</si>
  <si>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 в рамках подпрограммы "Обеспечение условий реализации муниципальной программы"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</si>
  <si>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>9710080020</t>
  </si>
  <si>
    <t>9710080030</t>
  </si>
  <si>
    <t>9710080040</t>
  </si>
  <si>
    <t>9710080060</t>
  </si>
  <si>
    <t>9710080010</t>
  </si>
  <si>
    <t>0290082110</t>
  </si>
  <si>
    <t>0290082120</t>
  </si>
  <si>
    <t>0110081130</t>
  </si>
  <si>
    <t>0120081170</t>
  </si>
  <si>
    <t>0110081110</t>
  </si>
  <si>
    <t>0110081120</t>
  </si>
  <si>
    <t>0110081150</t>
  </si>
  <si>
    <t>0190082030</t>
  </si>
  <si>
    <t>0130081190</t>
  </si>
  <si>
    <t>Сумма на 2024 год</t>
  </si>
  <si>
    <t>0110088020</t>
  </si>
  <si>
    <t>Приложение 4</t>
  </si>
  <si>
    <t>Ведомственная структура расходов бюджета  Новоникольского сельсовета Большеулуйского района на 2023 год  и плановый период 2024 - 2025 годов</t>
  </si>
  <si>
    <t>Сумма на 2025год</t>
  </si>
  <si>
    <t xml:space="preserve">  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</si>
  <si>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</si>
  <si>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</si>
  <si>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Содержание автомобильных дорог общего пользования местного значения и искусственных сооружений на них за счет средств дорожного фонда Новоникольского сельсовета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</si>
  <si>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>Подпрограмма "Содержание и развитие объектов жилищно-коммунального хозяйства"</t>
  </si>
  <si>
    <t xml:space="preserve">Обслуживание объектов водоснабжения в рамках подпрограммы "Содержание и развитие объектов жилищно-коммунального хозяйства"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</si>
  <si>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>Финансовое обеспечение мероприятий направленных на осуществление первичного воинского учета органами местного самоуправления поселений в рамках непрограммных расходов отдельных органов исполнительной власти</t>
  </si>
  <si>
    <t xml:space="preserve">Проведение воспитательной , пропагандисткой работы с населением, направленной на предупреждение террористической и экстремистской деятельности, чрезвычайных ситуаций в рамках  отдельных мероприятий муниципальной программы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 </t>
  </si>
  <si>
    <t xml:space="preserve">Муниципальная программа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 </t>
  </si>
  <si>
    <t xml:space="preserve">Расходы на обеспечение первичных мер пожарной безопасности в рамках отдельных мероприятий муниципальной программы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 </t>
  </si>
  <si>
    <t xml:space="preserve">Мероприятия, направленные на содержание автомобильных дорог общего пользования местного значения за счет средств районного бюджета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</si>
  <si>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>Совета депутатов от 28.12.2022 № 81</t>
  </si>
  <si>
    <t xml:space="preserve">к Решению Новоникольского сельского </t>
  </si>
  <si>
    <t>0290074120</t>
  </si>
  <si>
    <t>Мероприятие, направленное на обеспечение первичных мер пожарной безопасности за счет средств краевого бюджета в рамках отдельных мероприятий муниципальной программы 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</t>
  </si>
  <si>
    <t>02900S4120</t>
  </si>
  <si>
    <t>Мероприятие, направленное на обеспечение первичных мер пожарной безопасности за счет средств местного бюджета в рамках отдельных мероприятий муниципальной программы 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</t>
  </si>
  <si>
    <t>9610027240</t>
  </si>
  <si>
    <t>Финансовое обеспечение на частичную компенсацию расходов на повышение оплаты труда отдельным категориям работников бюджетной сферы в рамках непрограммных расходов отдельных органов исполнительной власти</t>
  </si>
  <si>
    <t>Совета депутатов от 27.12.2023 № 104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</si>
</sst>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00"/>
    <numFmt numFmtId="183" formatCode="0.0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Fill="1" applyBorder="1" applyAlignment="1">
      <alignment vertical="top" wrapText="1"/>
    </xf>
    <xf numFmtId="180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9" fillId="0" borderId="0" xfId="0" applyFont="1" applyAlignment="1">
      <alignment horizontal="right"/>
    </xf>
    <xf numFmtId="0" fontId="9" fillId="0" borderId="0" xfId="42" applyFont="1" applyAlignment="1" applyProtection="1">
      <alignment horizontal="right"/>
      <protection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71" fontId="8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justify" wrapText="1"/>
    </xf>
    <xf numFmtId="49" fontId="2" fillId="0" borderId="13" xfId="0" applyNumberFormat="1" applyFont="1" applyBorder="1" applyAlignment="1">
      <alignment horizontal="left" vertical="justify" wrapText="1"/>
    </xf>
    <xf numFmtId="0" fontId="9" fillId="0" borderId="0" xfId="0" applyFont="1" applyAlignment="1">
      <alignment horizontal="right"/>
    </xf>
    <xf numFmtId="0" fontId="9" fillId="0" borderId="0" xfId="42" applyFont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zoomScale="98" zoomScaleNormal="98" zoomScalePageLayoutView="0" workbookViewId="0" topLeftCell="F1">
      <selection activeCell="J32" sqref="J32"/>
    </sheetView>
  </sheetViews>
  <sheetFormatPr defaultColWidth="9.00390625" defaultRowHeight="12.75"/>
  <cols>
    <col min="1" max="1" width="6.875" style="0" customWidth="1"/>
    <col min="2" max="2" width="98.25390625" style="0" customWidth="1"/>
    <col min="3" max="3" width="12.75390625" style="0" customWidth="1"/>
    <col min="4" max="4" width="13.625" style="0" customWidth="1"/>
    <col min="5" max="5" width="14.625" style="0" customWidth="1"/>
    <col min="6" max="6" width="12.375" style="0" customWidth="1"/>
    <col min="7" max="7" width="14.00390625" style="0" customWidth="1"/>
    <col min="8" max="8" width="14.25390625" style="0" customWidth="1"/>
    <col min="9" max="9" width="13.875" style="0" customWidth="1"/>
  </cols>
  <sheetData>
    <row r="1" spans="1:9" ht="15.75">
      <c r="A1" s="12"/>
      <c r="B1" s="12"/>
      <c r="C1" s="12"/>
      <c r="D1" s="12"/>
      <c r="E1" s="12"/>
      <c r="F1" s="46" t="s">
        <v>124</v>
      </c>
      <c r="G1" s="46"/>
      <c r="H1" s="46"/>
      <c r="I1" s="46"/>
    </row>
    <row r="2" spans="1:9" ht="15.75">
      <c r="A2" s="12"/>
      <c r="B2" s="12"/>
      <c r="C2" s="12"/>
      <c r="D2" s="12"/>
      <c r="E2" s="12"/>
      <c r="F2" s="46" t="s">
        <v>139</v>
      </c>
      <c r="G2" s="46"/>
      <c r="H2" s="46"/>
      <c r="I2" s="46"/>
    </row>
    <row r="3" spans="1:9" ht="15.75">
      <c r="A3" s="12"/>
      <c r="B3" s="12"/>
      <c r="C3" s="12"/>
      <c r="D3" s="12"/>
      <c r="E3" s="12"/>
      <c r="F3" s="47" t="s">
        <v>146</v>
      </c>
      <c r="G3" s="46"/>
      <c r="H3" s="46"/>
      <c r="I3" s="46"/>
    </row>
    <row r="4" spans="1:9" ht="15.75">
      <c r="A4" s="12"/>
      <c r="B4" s="12"/>
      <c r="C4" s="12"/>
      <c r="D4" s="12"/>
      <c r="E4" s="12"/>
      <c r="F4" s="37"/>
      <c r="G4" s="36"/>
      <c r="H4" s="36"/>
      <c r="I4" s="36"/>
    </row>
    <row r="5" spans="1:9" ht="15.75">
      <c r="A5" s="12"/>
      <c r="B5" s="12"/>
      <c r="C5" s="12"/>
      <c r="D5" s="12"/>
      <c r="E5" s="12"/>
      <c r="F5" s="46" t="s">
        <v>124</v>
      </c>
      <c r="G5" s="46"/>
      <c r="H5" s="46"/>
      <c r="I5" s="46"/>
    </row>
    <row r="6" spans="1:9" ht="15.75">
      <c r="A6" s="12"/>
      <c r="B6" s="12"/>
      <c r="C6" s="12"/>
      <c r="D6" s="12"/>
      <c r="E6" s="12"/>
      <c r="F6" s="46" t="s">
        <v>139</v>
      </c>
      <c r="G6" s="46"/>
      <c r="H6" s="46"/>
      <c r="I6" s="46"/>
    </row>
    <row r="7" spans="1:9" ht="15.75">
      <c r="A7" s="12"/>
      <c r="B7" s="12"/>
      <c r="C7" s="12"/>
      <c r="D7" s="12"/>
      <c r="E7" s="12"/>
      <c r="F7" s="47" t="s">
        <v>138</v>
      </c>
      <c r="G7" s="46"/>
      <c r="H7" s="46"/>
      <c r="I7" s="46"/>
    </row>
    <row r="8" spans="1:9" ht="15.75">
      <c r="A8" s="12"/>
      <c r="B8" s="12"/>
      <c r="C8" s="12"/>
      <c r="D8" s="12"/>
      <c r="E8" s="12"/>
      <c r="F8" s="46"/>
      <c r="G8" s="46"/>
      <c r="H8" s="46"/>
      <c r="I8" s="46"/>
    </row>
    <row r="9" spans="1:9" ht="14.25" customHeight="1">
      <c r="A9" s="48" t="s">
        <v>125</v>
      </c>
      <c r="B9" s="49"/>
      <c r="C9" s="49"/>
      <c r="D9" s="49"/>
      <c r="E9" s="49"/>
      <c r="F9" s="49"/>
      <c r="G9" s="49"/>
      <c r="H9" s="49"/>
      <c r="I9" s="49"/>
    </row>
    <row r="10" spans="1:9" ht="15.75" customHeight="1">
      <c r="A10" s="49"/>
      <c r="B10" s="49"/>
      <c r="C10" s="49"/>
      <c r="D10" s="49"/>
      <c r="E10" s="49"/>
      <c r="F10" s="49"/>
      <c r="G10" s="49"/>
      <c r="H10" s="49"/>
      <c r="I10" s="49"/>
    </row>
    <row r="11" spans="1:9" ht="15.75">
      <c r="A11" s="12"/>
      <c r="B11" s="12"/>
      <c r="C11" s="12"/>
      <c r="D11" s="12"/>
      <c r="E11" s="12"/>
      <c r="F11" s="13"/>
      <c r="G11" s="13"/>
      <c r="H11" s="14"/>
      <c r="I11" s="14" t="s">
        <v>50</v>
      </c>
    </row>
    <row r="12" spans="1:14" ht="48" customHeight="1">
      <c r="A12" s="15" t="s">
        <v>9</v>
      </c>
      <c r="B12" s="15" t="s">
        <v>14</v>
      </c>
      <c r="C12" s="15" t="s">
        <v>40</v>
      </c>
      <c r="D12" s="15" t="s">
        <v>10</v>
      </c>
      <c r="E12" s="15" t="s">
        <v>11</v>
      </c>
      <c r="F12" s="15" t="s">
        <v>12</v>
      </c>
      <c r="G12" s="15" t="s">
        <v>99</v>
      </c>
      <c r="H12" s="15" t="s">
        <v>122</v>
      </c>
      <c r="I12" s="15" t="s">
        <v>126</v>
      </c>
      <c r="N12" t="s">
        <v>58</v>
      </c>
    </row>
    <row r="13" spans="1:9" ht="18.75" customHeight="1">
      <c r="A13" s="15"/>
      <c r="B13" s="15">
        <v>1</v>
      </c>
      <c r="C13" s="15">
        <v>2</v>
      </c>
      <c r="D13" s="15">
        <v>3</v>
      </c>
      <c r="E13" s="15">
        <v>4</v>
      </c>
      <c r="F13" s="15">
        <v>5</v>
      </c>
      <c r="G13" s="15">
        <v>6</v>
      </c>
      <c r="H13" s="16">
        <v>7</v>
      </c>
      <c r="I13" s="16">
        <v>8</v>
      </c>
    </row>
    <row r="14" spans="1:13" ht="20.25" customHeight="1">
      <c r="A14" s="15">
        <v>1</v>
      </c>
      <c r="B14" s="30" t="s">
        <v>96</v>
      </c>
      <c r="C14" s="31">
        <v>822</v>
      </c>
      <c r="D14" s="31"/>
      <c r="E14" s="31"/>
      <c r="F14" s="31"/>
      <c r="G14" s="34">
        <f>G15+G75+G84+G103+G113</f>
        <v>6985.300000000001</v>
      </c>
      <c r="H14" s="34">
        <f>H15+H75+H84+H103+H113</f>
        <v>6568.5</v>
      </c>
      <c r="I14" s="34">
        <f>I15+I75+I84+I103+I113</f>
        <v>6423.200000000001</v>
      </c>
      <c r="M14" t="s">
        <v>58</v>
      </c>
    </row>
    <row r="15" spans="1:13" ht="21" customHeight="1">
      <c r="A15" s="15">
        <v>2</v>
      </c>
      <c r="B15" s="2" t="s">
        <v>74</v>
      </c>
      <c r="C15" s="32">
        <v>822</v>
      </c>
      <c r="D15" s="18" t="s">
        <v>0</v>
      </c>
      <c r="E15" s="18"/>
      <c r="F15" s="18"/>
      <c r="G15" s="19">
        <f>G16+G25+G52+G58+G64</f>
        <v>3791.4000000000005</v>
      </c>
      <c r="H15" s="19">
        <f>H16+H25+H52+H58+H64</f>
        <v>3275.7000000000003</v>
      </c>
      <c r="I15" s="19">
        <f>I16+I25+I52+I58+I64</f>
        <v>3127.7000000000003</v>
      </c>
      <c r="M15" t="s">
        <v>58</v>
      </c>
    </row>
    <row r="16" spans="1:9" ht="32.25" customHeight="1">
      <c r="A16" s="15">
        <v>3</v>
      </c>
      <c r="B16" s="2" t="s">
        <v>75</v>
      </c>
      <c r="C16" s="15">
        <v>822</v>
      </c>
      <c r="D16" s="18" t="s">
        <v>3</v>
      </c>
      <c r="E16" s="18"/>
      <c r="F16" s="18"/>
      <c r="G16" s="19">
        <f aca="true" t="shared" si="0" ref="G16:I17">G17</f>
        <v>1053.2</v>
      </c>
      <c r="H16" s="19">
        <f t="shared" si="0"/>
        <v>1035</v>
      </c>
      <c r="I16" s="19">
        <f t="shared" si="0"/>
        <v>1035</v>
      </c>
    </row>
    <row r="17" spans="1:9" ht="20.25" customHeight="1">
      <c r="A17" s="15">
        <v>4</v>
      </c>
      <c r="B17" s="17" t="s">
        <v>23</v>
      </c>
      <c r="C17" s="15">
        <v>822</v>
      </c>
      <c r="D17" s="18" t="s">
        <v>3</v>
      </c>
      <c r="E17" s="18" t="s">
        <v>60</v>
      </c>
      <c r="F17" s="18"/>
      <c r="G17" s="19">
        <f t="shared" si="0"/>
        <v>1053.2</v>
      </c>
      <c r="H17" s="19">
        <f t="shared" si="0"/>
        <v>1035</v>
      </c>
      <c r="I17" s="19">
        <f t="shared" si="0"/>
        <v>1035</v>
      </c>
    </row>
    <row r="18" spans="1:9" ht="20.25" customHeight="1">
      <c r="A18" s="15">
        <v>5</v>
      </c>
      <c r="B18" s="2" t="s">
        <v>41</v>
      </c>
      <c r="C18" s="15">
        <v>822</v>
      </c>
      <c r="D18" s="18" t="s">
        <v>3</v>
      </c>
      <c r="E18" s="18" t="s">
        <v>61</v>
      </c>
      <c r="F18" s="18"/>
      <c r="G18" s="19">
        <f>G19+G22</f>
        <v>1053.2</v>
      </c>
      <c r="H18" s="19">
        <f>H19+H22</f>
        <v>1035</v>
      </c>
      <c r="I18" s="19">
        <f>I19+I22</f>
        <v>1035</v>
      </c>
    </row>
    <row r="19" spans="1:9" ht="37.5" customHeight="1">
      <c r="A19" s="15">
        <v>6</v>
      </c>
      <c r="B19" s="2" t="s">
        <v>42</v>
      </c>
      <c r="C19" s="15">
        <v>822</v>
      </c>
      <c r="D19" s="18" t="s">
        <v>3</v>
      </c>
      <c r="E19" s="18" t="s">
        <v>62</v>
      </c>
      <c r="F19" s="18"/>
      <c r="G19" s="19">
        <f aca="true" t="shared" si="1" ref="G19:I20">G20</f>
        <v>1035</v>
      </c>
      <c r="H19" s="19">
        <f t="shared" si="1"/>
        <v>1035</v>
      </c>
      <c r="I19" s="19">
        <f t="shared" si="1"/>
        <v>1035</v>
      </c>
    </row>
    <row r="20" spans="1:13" ht="53.25" customHeight="1">
      <c r="A20" s="15">
        <v>7</v>
      </c>
      <c r="B20" s="2" t="s">
        <v>83</v>
      </c>
      <c r="C20" s="15">
        <v>822</v>
      </c>
      <c r="D20" s="18" t="s">
        <v>3</v>
      </c>
      <c r="E20" s="18" t="s">
        <v>62</v>
      </c>
      <c r="F20" s="18" t="s">
        <v>31</v>
      </c>
      <c r="G20" s="19">
        <f t="shared" si="1"/>
        <v>1035</v>
      </c>
      <c r="H20" s="19">
        <f t="shared" si="1"/>
        <v>1035</v>
      </c>
      <c r="I20" s="19">
        <f t="shared" si="1"/>
        <v>1035</v>
      </c>
      <c r="M20" t="s">
        <v>127</v>
      </c>
    </row>
    <row r="21" spans="1:13" ht="20.25" customHeight="1">
      <c r="A21" s="15">
        <v>8</v>
      </c>
      <c r="B21" s="2" t="s">
        <v>43</v>
      </c>
      <c r="C21" s="15">
        <v>822</v>
      </c>
      <c r="D21" s="18" t="s">
        <v>3</v>
      </c>
      <c r="E21" s="18" t="s">
        <v>62</v>
      </c>
      <c r="F21" s="18" t="s">
        <v>32</v>
      </c>
      <c r="G21" s="19">
        <f>1035</f>
        <v>1035</v>
      </c>
      <c r="H21" s="19">
        <f>1035</f>
        <v>1035</v>
      </c>
      <c r="I21" s="19">
        <f>1035</f>
        <v>1035</v>
      </c>
      <c r="M21" t="s">
        <v>58</v>
      </c>
    </row>
    <row r="22" spans="1:9" ht="54" customHeight="1">
      <c r="A22" s="15">
        <v>9</v>
      </c>
      <c r="B22" s="2" t="s">
        <v>145</v>
      </c>
      <c r="C22" s="15">
        <v>822</v>
      </c>
      <c r="D22" s="18" t="s">
        <v>3</v>
      </c>
      <c r="E22" s="18" t="s">
        <v>144</v>
      </c>
      <c r="F22" s="18"/>
      <c r="G22" s="19">
        <f aca="true" t="shared" si="2" ref="G22:I23">G23</f>
        <v>18.2</v>
      </c>
      <c r="H22" s="19">
        <f t="shared" si="2"/>
        <v>0</v>
      </c>
      <c r="I22" s="19">
        <f t="shared" si="2"/>
        <v>0</v>
      </c>
    </row>
    <row r="23" spans="1:9" ht="59.25" customHeight="1">
      <c r="A23" s="15">
        <v>10</v>
      </c>
      <c r="B23" s="2" t="s">
        <v>83</v>
      </c>
      <c r="C23" s="15">
        <v>822</v>
      </c>
      <c r="D23" s="18" t="s">
        <v>3</v>
      </c>
      <c r="E23" s="18" t="s">
        <v>144</v>
      </c>
      <c r="F23" s="18" t="s">
        <v>31</v>
      </c>
      <c r="G23" s="19">
        <f t="shared" si="2"/>
        <v>18.2</v>
      </c>
      <c r="H23" s="19">
        <f t="shared" si="2"/>
        <v>0</v>
      </c>
      <c r="I23" s="19">
        <f t="shared" si="2"/>
        <v>0</v>
      </c>
    </row>
    <row r="24" spans="1:9" ht="20.25" customHeight="1">
      <c r="A24" s="15">
        <v>11</v>
      </c>
      <c r="B24" s="2" t="s">
        <v>43</v>
      </c>
      <c r="C24" s="15">
        <v>822</v>
      </c>
      <c r="D24" s="18" t="s">
        <v>3</v>
      </c>
      <c r="E24" s="18" t="s">
        <v>144</v>
      </c>
      <c r="F24" s="18" t="s">
        <v>32</v>
      </c>
      <c r="G24" s="19">
        <f>25.2+7.6+(-11.2)+(-3.4)</f>
        <v>18.2</v>
      </c>
      <c r="H24" s="19">
        <f>0</f>
        <v>0</v>
      </c>
      <c r="I24" s="19">
        <f>0</f>
        <v>0</v>
      </c>
    </row>
    <row r="25" spans="1:9" ht="37.5" customHeight="1">
      <c r="A25" s="15">
        <v>12</v>
      </c>
      <c r="B25" s="2" t="s">
        <v>44</v>
      </c>
      <c r="C25" s="15">
        <v>822</v>
      </c>
      <c r="D25" s="18" t="s">
        <v>1</v>
      </c>
      <c r="E25" s="18"/>
      <c r="F25" s="18"/>
      <c r="G25" s="19">
        <f>G26+G41</f>
        <v>2529.1000000000004</v>
      </c>
      <c r="H25" s="19">
        <f>H26+H41</f>
        <v>2031.7000000000003</v>
      </c>
      <c r="I25" s="19">
        <f>I26+I41</f>
        <v>1883.7000000000003</v>
      </c>
    </row>
    <row r="26" spans="1:9" ht="20.25" customHeight="1">
      <c r="A26" s="15">
        <v>13</v>
      </c>
      <c r="B26" s="17" t="s">
        <v>23</v>
      </c>
      <c r="C26" s="15">
        <v>822</v>
      </c>
      <c r="D26" s="18" t="s">
        <v>1</v>
      </c>
      <c r="E26" s="18" t="s">
        <v>60</v>
      </c>
      <c r="F26" s="18"/>
      <c r="G26" s="19">
        <f>G27</f>
        <v>2501.6000000000004</v>
      </c>
      <c r="H26" s="19">
        <f>H27</f>
        <v>2004.2000000000003</v>
      </c>
      <c r="I26" s="19">
        <f>I27</f>
        <v>1856.2000000000003</v>
      </c>
    </row>
    <row r="27" spans="1:12" ht="20.25" customHeight="1">
      <c r="A27" s="15">
        <v>14</v>
      </c>
      <c r="B27" s="2" t="s">
        <v>41</v>
      </c>
      <c r="C27" s="15">
        <v>822</v>
      </c>
      <c r="D27" s="18" t="s">
        <v>1</v>
      </c>
      <c r="E27" s="18" t="s">
        <v>61</v>
      </c>
      <c r="F27" s="18"/>
      <c r="G27" s="19">
        <f>G28+G35+G38</f>
        <v>2501.6000000000004</v>
      </c>
      <c r="H27" s="19">
        <f>H28+H35</f>
        <v>2004.2000000000003</v>
      </c>
      <c r="I27" s="19">
        <f>I28+I35</f>
        <v>1856.2000000000003</v>
      </c>
      <c r="L27" t="s">
        <v>58</v>
      </c>
    </row>
    <row r="28" spans="1:9" ht="36.75" customHeight="1">
      <c r="A28" s="15">
        <v>15</v>
      </c>
      <c r="B28" s="2" t="s">
        <v>45</v>
      </c>
      <c r="C28" s="15">
        <v>822</v>
      </c>
      <c r="D28" s="18" t="s">
        <v>1</v>
      </c>
      <c r="E28" s="18" t="s">
        <v>63</v>
      </c>
      <c r="F28" s="18"/>
      <c r="G28" s="19">
        <f>G29+G31+G33</f>
        <v>2248.8</v>
      </c>
      <c r="H28" s="19">
        <f>H29+H31+H33</f>
        <v>1786.8000000000002</v>
      </c>
      <c r="I28" s="19">
        <f>I29+I31+I33</f>
        <v>1638.8000000000002</v>
      </c>
    </row>
    <row r="29" spans="1:9" ht="49.5" customHeight="1">
      <c r="A29" s="15">
        <v>16</v>
      </c>
      <c r="B29" s="2" t="s">
        <v>83</v>
      </c>
      <c r="C29" s="15">
        <v>822</v>
      </c>
      <c r="D29" s="18" t="s">
        <v>1</v>
      </c>
      <c r="E29" s="18" t="s">
        <v>63</v>
      </c>
      <c r="F29" s="18" t="s">
        <v>31</v>
      </c>
      <c r="G29" s="19">
        <f aca="true" t="shared" si="3" ref="G29:I31">G30</f>
        <v>1057.7</v>
      </c>
      <c r="H29" s="19">
        <f t="shared" si="3"/>
        <v>1057.7</v>
      </c>
      <c r="I29" s="19">
        <f t="shared" si="3"/>
        <v>1057.7</v>
      </c>
    </row>
    <row r="30" spans="1:9" ht="20.25" customHeight="1">
      <c r="A30" s="15">
        <v>17</v>
      </c>
      <c r="B30" s="2" t="s">
        <v>43</v>
      </c>
      <c r="C30" s="15">
        <v>822</v>
      </c>
      <c r="D30" s="18" t="s">
        <v>1</v>
      </c>
      <c r="E30" s="18" t="s">
        <v>63</v>
      </c>
      <c r="F30" s="18" t="s">
        <v>32</v>
      </c>
      <c r="G30" s="19">
        <f>1057.7</f>
        <v>1057.7</v>
      </c>
      <c r="H30" s="19">
        <v>1057.7</v>
      </c>
      <c r="I30" s="19">
        <f>1057.7</f>
        <v>1057.7</v>
      </c>
    </row>
    <row r="31" spans="1:15" ht="20.25" customHeight="1">
      <c r="A31" s="15">
        <v>18</v>
      </c>
      <c r="B31" s="2" t="s">
        <v>82</v>
      </c>
      <c r="C31" s="15">
        <v>822</v>
      </c>
      <c r="D31" s="18" t="s">
        <v>1</v>
      </c>
      <c r="E31" s="18" t="s">
        <v>63</v>
      </c>
      <c r="F31" s="18" t="s">
        <v>27</v>
      </c>
      <c r="G31" s="19">
        <f t="shared" si="3"/>
        <v>1137.1</v>
      </c>
      <c r="H31" s="19">
        <f t="shared" si="3"/>
        <v>725.1</v>
      </c>
      <c r="I31" s="19">
        <f t="shared" si="3"/>
        <v>577.1</v>
      </c>
      <c r="O31" t="s">
        <v>58</v>
      </c>
    </row>
    <row r="32" spans="1:16" ht="33" customHeight="1">
      <c r="A32" s="15">
        <v>19</v>
      </c>
      <c r="B32" s="2" t="s">
        <v>46</v>
      </c>
      <c r="C32" s="15">
        <v>822</v>
      </c>
      <c r="D32" s="18" t="s">
        <v>1</v>
      </c>
      <c r="E32" s="18" t="s">
        <v>63</v>
      </c>
      <c r="F32" s="18" t="s">
        <v>33</v>
      </c>
      <c r="G32" s="19">
        <f>872+96.5+(-2.4)+(-54.5)+100+67.7+(-15.4)+51+22.2</f>
        <v>1137.1</v>
      </c>
      <c r="H32" s="19">
        <f>732.6-7.5</f>
        <v>725.1</v>
      </c>
      <c r="I32" s="19">
        <f>592.1-15</f>
        <v>577.1</v>
      </c>
      <c r="J32" t="s">
        <v>58</v>
      </c>
      <c r="P32" t="s">
        <v>58</v>
      </c>
    </row>
    <row r="33" spans="1:9" ht="21" customHeight="1">
      <c r="A33" s="15">
        <v>20</v>
      </c>
      <c r="B33" s="2" t="s">
        <v>24</v>
      </c>
      <c r="C33" s="15">
        <v>822</v>
      </c>
      <c r="D33" s="18" t="s">
        <v>1</v>
      </c>
      <c r="E33" s="18" t="s">
        <v>63</v>
      </c>
      <c r="F33" s="18" t="s">
        <v>37</v>
      </c>
      <c r="G33" s="19">
        <f>G34</f>
        <v>54</v>
      </c>
      <c r="H33" s="19">
        <f>H34</f>
        <v>4</v>
      </c>
      <c r="I33" s="19">
        <f>I34</f>
        <v>4</v>
      </c>
    </row>
    <row r="34" spans="1:9" ht="21" customHeight="1">
      <c r="A34" s="15">
        <v>21</v>
      </c>
      <c r="B34" s="2" t="s">
        <v>54</v>
      </c>
      <c r="C34" s="15">
        <v>822</v>
      </c>
      <c r="D34" s="18" t="s">
        <v>1</v>
      </c>
      <c r="E34" s="18" t="s">
        <v>63</v>
      </c>
      <c r="F34" s="18" t="s">
        <v>53</v>
      </c>
      <c r="G34" s="19">
        <f>4+50</f>
        <v>54</v>
      </c>
      <c r="H34" s="19">
        <v>4</v>
      </c>
      <c r="I34" s="19">
        <v>4</v>
      </c>
    </row>
    <row r="35" spans="1:9" ht="66.75" customHeight="1">
      <c r="A35" s="15">
        <v>22</v>
      </c>
      <c r="B35" s="2" t="s">
        <v>59</v>
      </c>
      <c r="C35" s="15">
        <v>822</v>
      </c>
      <c r="D35" s="18" t="s">
        <v>1</v>
      </c>
      <c r="E35" s="18" t="s">
        <v>97</v>
      </c>
      <c r="F35" s="18"/>
      <c r="G35" s="19">
        <f aca="true" t="shared" si="4" ref="G35:I36">G36</f>
        <v>217.4</v>
      </c>
      <c r="H35" s="19">
        <f t="shared" si="4"/>
        <v>217.4</v>
      </c>
      <c r="I35" s="19">
        <f t="shared" si="4"/>
        <v>217.4</v>
      </c>
    </row>
    <row r="36" spans="1:9" ht="51.75" customHeight="1">
      <c r="A36" s="15">
        <v>23</v>
      </c>
      <c r="B36" s="2" t="s">
        <v>83</v>
      </c>
      <c r="C36" s="15">
        <v>822</v>
      </c>
      <c r="D36" s="18" t="s">
        <v>1</v>
      </c>
      <c r="E36" s="18" t="s">
        <v>97</v>
      </c>
      <c r="F36" s="18" t="s">
        <v>31</v>
      </c>
      <c r="G36" s="19">
        <f t="shared" si="4"/>
        <v>217.4</v>
      </c>
      <c r="H36" s="19">
        <f t="shared" si="4"/>
        <v>217.4</v>
      </c>
      <c r="I36" s="19">
        <f t="shared" si="4"/>
        <v>217.4</v>
      </c>
    </row>
    <row r="37" spans="1:16" ht="22.5" customHeight="1">
      <c r="A37" s="15">
        <v>24</v>
      </c>
      <c r="B37" s="2" t="s">
        <v>43</v>
      </c>
      <c r="C37" s="15">
        <v>822</v>
      </c>
      <c r="D37" s="18" t="s">
        <v>1</v>
      </c>
      <c r="E37" s="18" t="s">
        <v>97</v>
      </c>
      <c r="F37" s="18" t="s">
        <v>32</v>
      </c>
      <c r="G37" s="19">
        <f>217.4</f>
        <v>217.4</v>
      </c>
      <c r="H37" s="19">
        <f>217.4</f>
        <v>217.4</v>
      </c>
      <c r="I37" s="19">
        <f>217.4</f>
        <v>217.4</v>
      </c>
      <c r="P37" t="s">
        <v>58</v>
      </c>
    </row>
    <row r="38" spans="1:9" ht="64.5" customHeight="1">
      <c r="A38" s="15">
        <v>25</v>
      </c>
      <c r="B38" s="2" t="s">
        <v>145</v>
      </c>
      <c r="C38" s="15">
        <v>822</v>
      </c>
      <c r="D38" s="18" t="s">
        <v>1</v>
      </c>
      <c r="E38" s="18" t="s">
        <v>144</v>
      </c>
      <c r="F38" s="18"/>
      <c r="G38" s="19">
        <f aca="true" t="shared" si="5" ref="G38:I39">G39</f>
        <v>35.4</v>
      </c>
      <c r="H38" s="19">
        <f t="shared" si="5"/>
        <v>0</v>
      </c>
      <c r="I38" s="19">
        <f t="shared" si="5"/>
        <v>0</v>
      </c>
    </row>
    <row r="39" spans="1:9" ht="48" customHeight="1">
      <c r="A39" s="15">
        <v>26</v>
      </c>
      <c r="B39" s="2" t="s">
        <v>83</v>
      </c>
      <c r="C39" s="15">
        <v>822</v>
      </c>
      <c r="D39" s="18" t="s">
        <v>1</v>
      </c>
      <c r="E39" s="18" t="s">
        <v>144</v>
      </c>
      <c r="F39" s="18" t="s">
        <v>31</v>
      </c>
      <c r="G39" s="19">
        <f t="shared" si="5"/>
        <v>35.4</v>
      </c>
      <c r="H39" s="19">
        <f t="shared" si="5"/>
        <v>0</v>
      </c>
      <c r="I39" s="19">
        <f t="shared" si="5"/>
        <v>0</v>
      </c>
    </row>
    <row r="40" spans="1:9" ht="22.5" customHeight="1">
      <c r="A40" s="15">
        <v>27</v>
      </c>
      <c r="B40" s="2" t="s">
        <v>43</v>
      </c>
      <c r="C40" s="15">
        <v>822</v>
      </c>
      <c r="D40" s="18" t="s">
        <v>1</v>
      </c>
      <c r="E40" s="18" t="s">
        <v>144</v>
      </c>
      <c r="F40" s="18" t="s">
        <v>32</v>
      </c>
      <c r="G40" s="19">
        <f>16+4.8+11.2+3.4</f>
        <v>35.4</v>
      </c>
      <c r="H40" s="19">
        <f>0</f>
        <v>0</v>
      </c>
      <c r="I40" s="19">
        <f>0</f>
        <v>0</v>
      </c>
    </row>
    <row r="41" spans="1:15" ht="20.25" customHeight="1">
      <c r="A41" s="15">
        <v>28</v>
      </c>
      <c r="B41" s="2" t="s">
        <v>34</v>
      </c>
      <c r="C41" s="15">
        <v>822</v>
      </c>
      <c r="D41" s="18" t="s">
        <v>1</v>
      </c>
      <c r="E41" s="18" t="s">
        <v>64</v>
      </c>
      <c r="F41" s="18"/>
      <c r="G41" s="19">
        <f>G42</f>
        <v>27.5</v>
      </c>
      <c r="H41" s="19">
        <f>H42</f>
        <v>27.5</v>
      </c>
      <c r="I41" s="19">
        <f>I42</f>
        <v>27.5</v>
      </c>
      <c r="O41" t="s">
        <v>58</v>
      </c>
    </row>
    <row r="42" spans="1:11" ht="33" customHeight="1">
      <c r="A42" s="15">
        <v>29</v>
      </c>
      <c r="B42" s="2" t="s">
        <v>89</v>
      </c>
      <c r="C42" s="15">
        <v>822</v>
      </c>
      <c r="D42" s="18" t="s">
        <v>1</v>
      </c>
      <c r="E42" s="18" t="s">
        <v>65</v>
      </c>
      <c r="F42" s="18"/>
      <c r="G42" s="19">
        <f>G43+G46+G49</f>
        <v>27.5</v>
      </c>
      <c r="H42" s="19">
        <f>H43+H46+H49</f>
        <v>27.5</v>
      </c>
      <c r="I42" s="19">
        <f>I43+I46+I49</f>
        <v>27.5</v>
      </c>
      <c r="K42" s="35"/>
    </row>
    <row r="43" spans="1:9" ht="36.75" customHeight="1">
      <c r="A43" s="15">
        <v>30</v>
      </c>
      <c r="B43" s="2" t="s">
        <v>90</v>
      </c>
      <c r="C43" s="15">
        <v>822</v>
      </c>
      <c r="D43" s="18" t="s">
        <v>1</v>
      </c>
      <c r="E43" s="18" t="s">
        <v>108</v>
      </c>
      <c r="F43" s="18"/>
      <c r="G43" s="19">
        <f aca="true" t="shared" si="6" ref="G43:I44">G44</f>
        <v>10.3</v>
      </c>
      <c r="H43" s="19">
        <f t="shared" si="6"/>
        <v>10.3</v>
      </c>
      <c r="I43" s="19">
        <f t="shared" si="6"/>
        <v>10.3</v>
      </c>
    </row>
    <row r="44" spans="1:9" ht="20.25" customHeight="1">
      <c r="A44" s="15">
        <v>31</v>
      </c>
      <c r="B44" s="2" t="s">
        <v>26</v>
      </c>
      <c r="C44" s="15">
        <v>822</v>
      </c>
      <c r="D44" s="18" t="s">
        <v>1</v>
      </c>
      <c r="E44" s="18" t="s">
        <v>108</v>
      </c>
      <c r="F44" s="18" t="s">
        <v>7</v>
      </c>
      <c r="G44" s="19">
        <f t="shared" si="6"/>
        <v>10.3</v>
      </c>
      <c r="H44" s="19">
        <f t="shared" si="6"/>
        <v>10.3</v>
      </c>
      <c r="I44" s="19">
        <f t="shared" si="6"/>
        <v>10.3</v>
      </c>
    </row>
    <row r="45" spans="1:13" ht="20.25" customHeight="1">
      <c r="A45" s="15">
        <v>32</v>
      </c>
      <c r="B45" s="2" t="s">
        <v>35</v>
      </c>
      <c r="C45" s="15">
        <v>822</v>
      </c>
      <c r="D45" s="18" t="s">
        <v>1</v>
      </c>
      <c r="E45" s="18" t="s">
        <v>108</v>
      </c>
      <c r="F45" s="18" t="s">
        <v>36</v>
      </c>
      <c r="G45" s="19">
        <f>10.3</f>
        <v>10.3</v>
      </c>
      <c r="H45" s="19">
        <f>10.3</f>
        <v>10.3</v>
      </c>
      <c r="I45" s="19">
        <f>10.3</f>
        <v>10.3</v>
      </c>
      <c r="M45" t="s">
        <v>58</v>
      </c>
    </row>
    <row r="46" spans="1:9" ht="41.25" customHeight="1">
      <c r="A46" s="15">
        <v>33</v>
      </c>
      <c r="B46" s="20" t="s">
        <v>91</v>
      </c>
      <c r="C46" s="15">
        <v>822</v>
      </c>
      <c r="D46" s="18" t="s">
        <v>1</v>
      </c>
      <c r="E46" s="18" t="s">
        <v>109</v>
      </c>
      <c r="F46" s="18"/>
      <c r="G46" s="19">
        <f aca="true" t="shared" si="7" ref="G46:I47">G47</f>
        <v>9.6</v>
      </c>
      <c r="H46" s="19">
        <f t="shared" si="7"/>
        <v>9.6</v>
      </c>
      <c r="I46" s="19">
        <f t="shared" si="7"/>
        <v>9.6</v>
      </c>
    </row>
    <row r="47" spans="1:9" ht="20.25" customHeight="1">
      <c r="A47" s="15">
        <v>34</v>
      </c>
      <c r="B47" s="2" t="s">
        <v>26</v>
      </c>
      <c r="C47" s="15">
        <v>822</v>
      </c>
      <c r="D47" s="18" t="s">
        <v>1</v>
      </c>
      <c r="E47" s="18" t="s">
        <v>109</v>
      </c>
      <c r="F47" s="18" t="s">
        <v>7</v>
      </c>
      <c r="G47" s="19">
        <f t="shared" si="7"/>
        <v>9.6</v>
      </c>
      <c r="H47" s="19">
        <f t="shared" si="7"/>
        <v>9.6</v>
      </c>
      <c r="I47" s="19">
        <f t="shared" si="7"/>
        <v>9.6</v>
      </c>
    </row>
    <row r="48" spans="1:9" ht="20.25" customHeight="1">
      <c r="A48" s="15">
        <v>35</v>
      </c>
      <c r="B48" s="2" t="s">
        <v>35</v>
      </c>
      <c r="C48" s="15">
        <v>822</v>
      </c>
      <c r="D48" s="18" t="s">
        <v>1</v>
      </c>
      <c r="E48" s="18" t="s">
        <v>109</v>
      </c>
      <c r="F48" s="18" t="s">
        <v>36</v>
      </c>
      <c r="G48" s="19">
        <f>9.6</f>
        <v>9.6</v>
      </c>
      <c r="H48" s="19">
        <f>9.6</f>
        <v>9.6</v>
      </c>
      <c r="I48" s="19">
        <f>9.6</f>
        <v>9.6</v>
      </c>
    </row>
    <row r="49" spans="1:9" ht="55.5" customHeight="1">
      <c r="A49" s="15">
        <v>36</v>
      </c>
      <c r="B49" s="2" t="s">
        <v>92</v>
      </c>
      <c r="C49" s="15">
        <v>822</v>
      </c>
      <c r="D49" s="18" t="s">
        <v>1</v>
      </c>
      <c r="E49" s="18" t="s">
        <v>110</v>
      </c>
      <c r="F49" s="18"/>
      <c r="G49" s="19">
        <f aca="true" t="shared" si="8" ref="G49:I50">G50</f>
        <v>7.6</v>
      </c>
      <c r="H49" s="19">
        <f t="shared" si="8"/>
        <v>7.6</v>
      </c>
      <c r="I49" s="19">
        <f t="shared" si="8"/>
        <v>7.6</v>
      </c>
    </row>
    <row r="50" spans="1:9" ht="20.25" customHeight="1">
      <c r="A50" s="15">
        <v>37</v>
      </c>
      <c r="B50" s="2" t="s">
        <v>26</v>
      </c>
      <c r="C50" s="15">
        <v>822</v>
      </c>
      <c r="D50" s="18" t="s">
        <v>1</v>
      </c>
      <c r="E50" s="18" t="s">
        <v>110</v>
      </c>
      <c r="F50" s="18" t="s">
        <v>7</v>
      </c>
      <c r="G50" s="19">
        <f t="shared" si="8"/>
        <v>7.6</v>
      </c>
      <c r="H50" s="19">
        <f t="shared" si="8"/>
        <v>7.6</v>
      </c>
      <c r="I50" s="19">
        <f t="shared" si="8"/>
        <v>7.6</v>
      </c>
    </row>
    <row r="51" spans="1:9" ht="20.25" customHeight="1">
      <c r="A51" s="15">
        <v>38</v>
      </c>
      <c r="B51" s="2" t="s">
        <v>35</v>
      </c>
      <c r="C51" s="15">
        <v>822</v>
      </c>
      <c r="D51" s="18" t="s">
        <v>1</v>
      </c>
      <c r="E51" s="18" t="s">
        <v>110</v>
      </c>
      <c r="F51" s="18" t="s">
        <v>36</v>
      </c>
      <c r="G51" s="19">
        <f>7.6</f>
        <v>7.6</v>
      </c>
      <c r="H51" s="19">
        <f>7.6</f>
        <v>7.6</v>
      </c>
      <c r="I51" s="19">
        <f>7.6</f>
        <v>7.6</v>
      </c>
    </row>
    <row r="52" spans="1:14" s="7" customFormat="1" ht="32.25" customHeight="1">
      <c r="A52" s="15">
        <v>39</v>
      </c>
      <c r="B52" s="2" t="s">
        <v>76</v>
      </c>
      <c r="C52" s="15">
        <v>822</v>
      </c>
      <c r="D52" s="18" t="s">
        <v>56</v>
      </c>
      <c r="E52" s="18"/>
      <c r="F52" s="18"/>
      <c r="G52" s="19">
        <f aca="true" t="shared" si="9" ref="G52:I56">G53</f>
        <v>27.3</v>
      </c>
      <c r="H52" s="19">
        <f t="shared" si="9"/>
        <v>27.3</v>
      </c>
      <c r="I52" s="19">
        <f t="shared" si="9"/>
        <v>27.3</v>
      </c>
      <c r="M52" s="7" t="s">
        <v>58</v>
      </c>
      <c r="N52" s="7" t="s">
        <v>58</v>
      </c>
    </row>
    <row r="53" spans="1:14" ht="24" customHeight="1">
      <c r="A53" s="15">
        <v>40</v>
      </c>
      <c r="B53" s="2" t="s">
        <v>34</v>
      </c>
      <c r="C53" s="15">
        <v>822</v>
      </c>
      <c r="D53" s="18" t="s">
        <v>56</v>
      </c>
      <c r="E53" s="18" t="s">
        <v>64</v>
      </c>
      <c r="F53" s="18"/>
      <c r="G53" s="19">
        <f t="shared" si="9"/>
        <v>27.3</v>
      </c>
      <c r="H53" s="19">
        <f t="shared" si="9"/>
        <v>27.3</v>
      </c>
      <c r="I53" s="19">
        <f t="shared" si="9"/>
        <v>27.3</v>
      </c>
      <c r="M53" t="s">
        <v>58</v>
      </c>
      <c r="N53" t="s">
        <v>58</v>
      </c>
    </row>
    <row r="54" spans="1:13" ht="34.5" customHeight="1">
      <c r="A54" s="15">
        <v>41</v>
      </c>
      <c r="B54" s="2" t="s">
        <v>89</v>
      </c>
      <c r="C54" s="15">
        <v>822</v>
      </c>
      <c r="D54" s="18" t="s">
        <v>56</v>
      </c>
      <c r="E54" s="18" t="s">
        <v>65</v>
      </c>
      <c r="F54" s="18"/>
      <c r="G54" s="19">
        <f t="shared" si="9"/>
        <v>27.3</v>
      </c>
      <c r="H54" s="19">
        <f t="shared" si="9"/>
        <v>27.3</v>
      </c>
      <c r="I54" s="19">
        <f t="shared" si="9"/>
        <v>27.3</v>
      </c>
      <c r="M54" t="s">
        <v>58</v>
      </c>
    </row>
    <row r="55" spans="1:13" ht="51.75" customHeight="1">
      <c r="A55" s="15">
        <v>42</v>
      </c>
      <c r="B55" s="2" t="s">
        <v>93</v>
      </c>
      <c r="C55" s="15">
        <v>822</v>
      </c>
      <c r="D55" s="18" t="s">
        <v>56</v>
      </c>
      <c r="E55" s="18" t="s">
        <v>111</v>
      </c>
      <c r="F55" s="18"/>
      <c r="G55" s="19">
        <f t="shared" si="9"/>
        <v>27.3</v>
      </c>
      <c r="H55" s="19">
        <f t="shared" si="9"/>
        <v>27.3</v>
      </c>
      <c r="I55" s="19">
        <f t="shared" si="9"/>
        <v>27.3</v>
      </c>
      <c r="M55" t="s">
        <v>58</v>
      </c>
    </row>
    <row r="56" spans="1:9" ht="23.25" customHeight="1">
      <c r="A56" s="15">
        <v>43</v>
      </c>
      <c r="B56" s="2" t="s">
        <v>26</v>
      </c>
      <c r="C56" s="15">
        <v>822</v>
      </c>
      <c r="D56" s="18" t="s">
        <v>56</v>
      </c>
      <c r="E56" s="18" t="s">
        <v>111</v>
      </c>
      <c r="F56" s="18" t="s">
        <v>7</v>
      </c>
      <c r="G56" s="19">
        <f t="shared" si="9"/>
        <v>27.3</v>
      </c>
      <c r="H56" s="19">
        <f t="shared" si="9"/>
        <v>27.3</v>
      </c>
      <c r="I56" s="19">
        <f t="shared" si="9"/>
        <v>27.3</v>
      </c>
    </row>
    <row r="57" spans="1:9" ht="20.25" customHeight="1">
      <c r="A57" s="15">
        <v>44</v>
      </c>
      <c r="B57" s="2" t="s">
        <v>57</v>
      </c>
      <c r="C57" s="15">
        <v>822</v>
      </c>
      <c r="D57" s="18" t="s">
        <v>56</v>
      </c>
      <c r="E57" s="18" t="s">
        <v>111</v>
      </c>
      <c r="F57" s="18" t="s">
        <v>36</v>
      </c>
      <c r="G57" s="19">
        <f>27.3</f>
        <v>27.3</v>
      </c>
      <c r="H57" s="19">
        <f>27.3</f>
        <v>27.3</v>
      </c>
      <c r="I57" s="19">
        <f>27.3</f>
        <v>27.3</v>
      </c>
    </row>
    <row r="58" spans="1:9" ht="20.25" customHeight="1">
      <c r="A58" s="15">
        <v>45</v>
      </c>
      <c r="B58" s="2" t="s">
        <v>21</v>
      </c>
      <c r="C58" s="15">
        <v>822</v>
      </c>
      <c r="D58" s="18" t="s">
        <v>17</v>
      </c>
      <c r="E58" s="18"/>
      <c r="F58" s="18"/>
      <c r="G58" s="19">
        <f aca="true" t="shared" si="10" ref="G58:I61">G59</f>
        <v>5</v>
      </c>
      <c r="H58" s="19">
        <f t="shared" si="10"/>
        <v>5</v>
      </c>
      <c r="I58" s="19">
        <f t="shared" si="10"/>
        <v>5</v>
      </c>
    </row>
    <row r="59" spans="1:9" ht="20.25" customHeight="1">
      <c r="A59" s="15">
        <v>46</v>
      </c>
      <c r="B59" s="17" t="s">
        <v>23</v>
      </c>
      <c r="C59" s="15">
        <v>822</v>
      </c>
      <c r="D59" s="18" t="s">
        <v>17</v>
      </c>
      <c r="E59" s="18" t="s">
        <v>60</v>
      </c>
      <c r="F59" s="18"/>
      <c r="G59" s="19">
        <f t="shared" si="10"/>
        <v>5</v>
      </c>
      <c r="H59" s="19">
        <f t="shared" si="10"/>
        <v>5</v>
      </c>
      <c r="I59" s="19">
        <f t="shared" si="10"/>
        <v>5</v>
      </c>
    </row>
    <row r="60" spans="1:9" ht="20.25" customHeight="1">
      <c r="A60" s="15">
        <v>47</v>
      </c>
      <c r="B60" s="2" t="s">
        <v>41</v>
      </c>
      <c r="C60" s="15">
        <v>822</v>
      </c>
      <c r="D60" s="18" t="s">
        <v>17</v>
      </c>
      <c r="E60" s="18" t="s">
        <v>61</v>
      </c>
      <c r="F60" s="18"/>
      <c r="G60" s="19">
        <f t="shared" si="10"/>
        <v>5</v>
      </c>
      <c r="H60" s="19">
        <f t="shared" si="10"/>
        <v>5</v>
      </c>
      <c r="I60" s="19">
        <f t="shared" si="10"/>
        <v>5</v>
      </c>
    </row>
    <row r="61" spans="1:9" ht="51.75" customHeight="1">
      <c r="A61" s="15">
        <v>48</v>
      </c>
      <c r="B61" s="2" t="s">
        <v>47</v>
      </c>
      <c r="C61" s="15">
        <v>822</v>
      </c>
      <c r="D61" s="18" t="s">
        <v>17</v>
      </c>
      <c r="E61" s="18" t="s">
        <v>66</v>
      </c>
      <c r="F61" s="18"/>
      <c r="G61" s="19">
        <f t="shared" si="10"/>
        <v>5</v>
      </c>
      <c r="H61" s="19">
        <f t="shared" si="10"/>
        <v>5</v>
      </c>
      <c r="I61" s="19">
        <f t="shared" si="10"/>
        <v>5</v>
      </c>
    </row>
    <row r="62" spans="1:9" ht="20.25" customHeight="1">
      <c r="A62" s="15">
        <v>49</v>
      </c>
      <c r="B62" s="2" t="s">
        <v>24</v>
      </c>
      <c r="C62" s="15">
        <v>822</v>
      </c>
      <c r="D62" s="18" t="s">
        <v>17</v>
      </c>
      <c r="E62" s="18" t="s">
        <v>66</v>
      </c>
      <c r="F62" s="18" t="s">
        <v>37</v>
      </c>
      <c r="G62" s="19">
        <f>G63</f>
        <v>5</v>
      </c>
      <c r="H62" s="19">
        <f>H63</f>
        <v>5</v>
      </c>
      <c r="I62" s="19">
        <f>I63</f>
        <v>5</v>
      </c>
    </row>
    <row r="63" spans="1:9" ht="21" customHeight="1">
      <c r="A63" s="15">
        <v>50</v>
      </c>
      <c r="B63" s="2" t="s">
        <v>25</v>
      </c>
      <c r="C63" s="15">
        <v>822</v>
      </c>
      <c r="D63" s="18" t="s">
        <v>17</v>
      </c>
      <c r="E63" s="18" t="s">
        <v>66</v>
      </c>
      <c r="F63" s="18" t="s">
        <v>38</v>
      </c>
      <c r="G63" s="19">
        <f>5</f>
        <v>5</v>
      </c>
      <c r="H63" s="19">
        <v>5</v>
      </c>
      <c r="I63" s="19">
        <v>5</v>
      </c>
    </row>
    <row r="64" spans="1:9" s="4" customFormat="1" ht="21" customHeight="1">
      <c r="A64" s="15">
        <v>51</v>
      </c>
      <c r="B64" s="2" t="s">
        <v>20</v>
      </c>
      <c r="C64" s="15">
        <v>822</v>
      </c>
      <c r="D64" s="18" t="s">
        <v>19</v>
      </c>
      <c r="E64" s="18"/>
      <c r="F64" s="18"/>
      <c r="G64" s="19">
        <f>G70+G65</f>
        <v>176.79999999999998</v>
      </c>
      <c r="H64" s="19">
        <f>H70+H65</f>
        <v>176.7</v>
      </c>
      <c r="I64" s="19">
        <f>I70+I65</f>
        <v>176.7</v>
      </c>
    </row>
    <row r="65" spans="1:9" s="4" customFormat="1" ht="21" customHeight="1">
      <c r="A65" s="15">
        <v>52</v>
      </c>
      <c r="B65" s="17" t="s">
        <v>23</v>
      </c>
      <c r="C65" s="15">
        <v>822</v>
      </c>
      <c r="D65" s="18" t="s">
        <v>19</v>
      </c>
      <c r="E65" s="18" t="s">
        <v>60</v>
      </c>
      <c r="F65" s="18"/>
      <c r="G65" s="19">
        <f aca="true" t="shared" si="11" ref="G65:I67">G66</f>
        <v>1.6</v>
      </c>
      <c r="H65" s="19">
        <f>H66</f>
        <v>1.5</v>
      </c>
      <c r="I65" s="19">
        <f t="shared" si="11"/>
        <v>1.5</v>
      </c>
    </row>
    <row r="66" spans="1:9" s="4" customFormat="1" ht="21" customHeight="1">
      <c r="A66" s="15">
        <v>53</v>
      </c>
      <c r="B66" s="2" t="s">
        <v>41</v>
      </c>
      <c r="C66" s="15">
        <v>822</v>
      </c>
      <c r="D66" s="18" t="s">
        <v>19</v>
      </c>
      <c r="E66" s="18" t="s">
        <v>61</v>
      </c>
      <c r="F66" s="18"/>
      <c r="G66" s="19">
        <f t="shared" si="11"/>
        <v>1.6</v>
      </c>
      <c r="H66" s="19">
        <f t="shared" si="11"/>
        <v>1.5</v>
      </c>
      <c r="I66" s="19">
        <f t="shared" si="11"/>
        <v>1.5</v>
      </c>
    </row>
    <row r="67" spans="1:9" s="4" customFormat="1" ht="74.25" customHeight="1">
      <c r="A67" s="15">
        <v>54</v>
      </c>
      <c r="B67" s="24" t="s">
        <v>94</v>
      </c>
      <c r="C67" s="15">
        <v>822</v>
      </c>
      <c r="D67" s="18" t="s">
        <v>19</v>
      </c>
      <c r="E67" s="18" t="s">
        <v>67</v>
      </c>
      <c r="F67" s="18"/>
      <c r="G67" s="19">
        <f t="shared" si="11"/>
        <v>1.6</v>
      </c>
      <c r="H67" s="19">
        <f t="shared" si="11"/>
        <v>1.5</v>
      </c>
      <c r="I67" s="19">
        <f t="shared" si="11"/>
        <v>1.5</v>
      </c>
    </row>
    <row r="68" spans="1:9" s="4" customFormat="1" ht="21" customHeight="1">
      <c r="A68" s="15">
        <v>55</v>
      </c>
      <c r="B68" s="2" t="s">
        <v>82</v>
      </c>
      <c r="C68" s="15">
        <v>822</v>
      </c>
      <c r="D68" s="18" t="s">
        <v>19</v>
      </c>
      <c r="E68" s="18" t="s">
        <v>67</v>
      </c>
      <c r="F68" s="18" t="s">
        <v>27</v>
      </c>
      <c r="G68" s="19">
        <f>G69</f>
        <v>1.6</v>
      </c>
      <c r="H68" s="19">
        <f>H69</f>
        <v>1.5</v>
      </c>
      <c r="I68" s="19">
        <f>I69</f>
        <v>1.5</v>
      </c>
    </row>
    <row r="69" spans="1:9" s="4" customFormat="1" ht="21" customHeight="1">
      <c r="A69" s="15">
        <v>56</v>
      </c>
      <c r="B69" s="2" t="s">
        <v>46</v>
      </c>
      <c r="C69" s="15">
        <v>822</v>
      </c>
      <c r="D69" s="18" t="s">
        <v>19</v>
      </c>
      <c r="E69" s="18" t="s">
        <v>67</v>
      </c>
      <c r="F69" s="18" t="s">
        <v>33</v>
      </c>
      <c r="G69" s="19">
        <f>1.5+0.1</f>
        <v>1.6</v>
      </c>
      <c r="H69" s="19">
        <f>1.5</f>
        <v>1.5</v>
      </c>
      <c r="I69" s="19">
        <f>1.5</f>
        <v>1.5</v>
      </c>
    </row>
    <row r="70" spans="1:9" s="4" customFormat="1" ht="21" customHeight="1">
      <c r="A70" s="15">
        <v>57</v>
      </c>
      <c r="B70" s="2" t="s">
        <v>34</v>
      </c>
      <c r="C70" s="15">
        <v>822</v>
      </c>
      <c r="D70" s="18" t="s">
        <v>19</v>
      </c>
      <c r="E70" s="18" t="s">
        <v>64</v>
      </c>
      <c r="F70" s="18"/>
      <c r="G70" s="19">
        <f aca="true" t="shared" si="12" ref="G70:I72">G71</f>
        <v>175.2</v>
      </c>
      <c r="H70" s="19">
        <f t="shared" si="12"/>
        <v>175.2</v>
      </c>
      <c r="I70" s="19">
        <f t="shared" si="12"/>
        <v>175.2</v>
      </c>
    </row>
    <row r="71" spans="1:9" s="4" customFormat="1" ht="40.5" customHeight="1">
      <c r="A71" s="15">
        <v>58</v>
      </c>
      <c r="B71" s="2" t="s">
        <v>89</v>
      </c>
      <c r="C71" s="15">
        <v>822</v>
      </c>
      <c r="D71" s="18" t="s">
        <v>19</v>
      </c>
      <c r="E71" s="18" t="s">
        <v>65</v>
      </c>
      <c r="F71" s="18"/>
      <c r="G71" s="19">
        <f t="shared" si="12"/>
        <v>175.2</v>
      </c>
      <c r="H71" s="19">
        <f t="shared" si="12"/>
        <v>175.2</v>
      </c>
      <c r="I71" s="19">
        <f t="shared" si="12"/>
        <v>175.2</v>
      </c>
    </row>
    <row r="72" spans="1:9" s="4" customFormat="1" ht="55.5" customHeight="1">
      <c r="A72" s="15">
        <v>59</v>
      </c>
      <c r="B72" s="2" t="s">
        <v>95</v>
      </c>
      <c r="C72" s="15">
        <v>822</v>
      </c>
      <c r="D72" s="18" t="s">
        <v>19</v>
      </c>
      <c r="E72" s="18" t="s">
        <v>112</v>
      </c>
      <c r="F72" s="18"/>
      <c r="G72" s="19">
        <f t="shared" si="12"/>
        <v>175.2</v>
      </c>
      <c r="H72" s="19">
        <f t="shared" si="12"/>
        <v>175.2</v>
      </c>
      <c r="I72" s="19">
        <f t="shared" si="12"/>
        <v>175.2</v>
      </c>
    </row>
    <row r="73" spans="1:9" s="4" customFormat="1" ht="21" customHeight="1">
      <c r="A73" s="15">
        <v>60</v>
      </c>
      <c r="B73" s="2" t="s">
        <v>26</v>
      </c>
      <c r="C73" s="15">
        <v>822</v>
      </c>
      <c r="D73" s="18" t="s">
        <v>19</v>
      </c>
      <c r="E73" s="18" t="s">
        <v>112</v>
      </c>
      <c r="F73" s="18" t="s">
        <v>7</v>
      </c>
      <c r="G73" s="19">
        <f>G74</f>
        <v>175.2</v>
      </c>
      <c r="H73" s="19">
        <f>H74</f>
        <v>175.2</v>
      </c>
      <c r="I73" s="19">
        <f>I74</f>
        <v>175.2</v>
      </c>
    </row>
    <row r="74" spans="1:9" s="4" customFormat="1" ht="21" customHeight="1">
      <c r="A74" s="15">
        <v>61</v>
      </c>
      <c r="B74" s="2" t="s">
        <v>35</v>
      </c>
      <c r="C74" s="15">
        <v>822</v>
      </c>
      <c r="D74" s="18" t="s">
        <v>19</v>
      </c>
      <c r="E74" s="18" t="s">
        <v>112</v>
      </c>
      <c r="F74" s="18" t="s">
        <v>36</v>
      </c>
      <c r="G74" s="19">
        <f>175.2</f>
        <v>175.2</v>
      </c>
      <c r="H74" s="19">
        <f>175.2</f>
        <v>175.2</v>
      </c>
      <c r="I74" s="19">
        <f>175.2</f>
        <v>175.2</v>
      </c>
    </row>
    <row r="75" spans="1:13" ht="20.25" customHeight="1">
      <c r="A75" s="15">
        <v>62</v>
      </c>
      <c r="B75" s="17" t="s">
        <v>77</v>
      </c>
      <c r="C75" s="15">
        <v>822</v>
      </c>
      <c r="D75" s="18" t="s">
        <v>13</v>
      </c>
      <c r="E75" s="18"/>
      <c r="F75" s="18"/>
      <c r="G75" s="19">
        <f>G76</f>
        <v>70.3</v>
      </c>
      <c r="H75" s="19">
        <f>H76</f>
        <v>73.39999999999999</v>
      </c>
      <c r="I75" s="19">
        <f>I76</f>
        <v>76.1</v>
      </c>
      <c r="M75" t="s">
        <v>58</v>
      </c>
    </row>
    <row r="76" spans="1:15" ht="21" customHeight="1">
      <c r="A76" s="15">
        <v>63</v>
      </c>
      <c r="B76" s="17" t="s">
        <v>5</v>
      </c>
      <c r="C76" s="15">
        <v>822</v>
      </c>
      <c r="D76" s="18" t="s">
        <v>6</v>
      </c>
      <c r="E76" s="18"/>
      <c r="F76" s="18"/>
      <c r="G76" s="19">
        <f aca="true" t="shared" si="13" ref="G76:I80">G77</f>
        <v>70.3</v>
      </c>
      <c r="H76" s="19">
        <f t="shared" si="13"/>
        <v>73.39999999999999</v>
      </c>
      <c r="I76" s="19">
        <f t="shared" si="13"/>
        <v>76.1</v>
      </c>
      <c r="O76" t="s">
        <v>58</v>
      </c>
    </row>
    <row r="77" spans="1:9" ht="21" customHeight="1">
      <c r="A77" s="15">
        <v>64</v>
      </c>
      <c r="B77" s="17" t="s">
        <v>23</v>
      </c>
      <c r="C77" s="15">
        <v>822</v>
      </c>
      <c r="D77" s="18" t="s">
        <v>6</v>
      </c>
      <c r="E77" s="18" t="s">
        <v>60</v>
      </c>
      <c r="F77" s="18"/>
      <c r="G77" s="19">
        <f t="shared" si="13"/>
        <v>70.3</v>
      </c>
      <c r="H77" s="19">
        <f t="shared" si="13"/>
        <v>73.39999999999999</v>
      </c>
      <c r="I77" s="19">
        <f t="shared" si="13"/>
        <v>76.1</v>
      </c>
    </row>
    <row r="78" spans="1:9" ht="21" customHeight="1">
      <c r="A78" s="15">
        <v>65</v>
      </c>
      <c r="B78" s="2" t="s">
        <v>41</v>
      </c>
      <c r="C78" s="15">
        <v>822</v>
      </c>
      <c r="D78" s="18" t="s">
        <v>6</v>
      </c>
      <c r="E78" s="18" t="s">
        <v>61</v>
      </c>
      <c r="F78" s="18"/>
      <c r="G78" s="19">
        <f>G79</f>
        <v>70.3</v>
      </c>
      <c r="H78" s="19">
        <f t="shared" si="13"/>
        <v>73.39999999999999</v>
      </c>
      <c r="I78" s="19">
        <f t="shared" si="13"/>
        <v>76.1</v>
      </c>
    </row>
    <row r="79" spans="1:9" ht="54.75" customHeight="1">
      <c r="A79" s="15">
        <v>66</v>
      </c>
      <c r="B79" s="24" t="s">
        <v>133</v>
      </c>
      <c r="C79" s="15">
        <v>822</v>
      </c>
      <c r="D79" s="18" t="s">
        <v>6</v>
      </c>
      <c r="E79" s="18" t="s">
        <v>68</v>
      </c>
      <c r="F79" s="18"/>
      <c r="G79" s="19">
        <f>G80+G82</f>
        <v>70.3</v>
      </c>
      <c r="H79" s="19">
        <f>H80+H82</f>
        <v>73.39999999999999</v>
      </c>
      <c r="I79" s="19">
        <f>I80+I82</f>
        <v>76.1</v>
      </c>
    </row>
    <row r="80" spans="1:14" ht="56.25" customHeight="1">
      <c r="A80" s="15">
        <v>67</v>
      </c>
      <c r="B80" s="2" t="s">
        <v>83</v>
      </c>
      <c r="C80" s="15">
        <v>822</v>
      </c>
      <c r="D80" s="18" t="s">
        <v>6</v>
      </c>
      <c r="E80" s="18" t="s">
        <v>68</v>
      </c>
      <c r="F80" s="18" t="s">
        <v>31</v>
      </c>
      <c r="G80" s="19">
        <f t="shared" si="13"/>
        <v>64.7</v>
      </c>
      <c r="H80" s="19">
        <f t="shared" si="13"/>
        <v>67.8</v>
      </c>
      <c r="I80" s="19">
        <f t="shared" si="13"/>
        <v>70.5</v>
      </c>
      <c r="N80" t="s">
        <v>58</v>
      </c>
    </row>
    <row r="81" spans="1:15" ht="21" customHeight="1">
      <c r="A81" s="15">
        <v>68</v>
      </c>
      <c r="B81" s="2" t="s">
        <v>43</v>
      </c>
      <c r="C81" s="15">
        <v>822</v>
      </c>
      <c r="D81" s="18" t="s">
        <v>6</v>
      </c>
      <c r="E81" s="18" t="s">
        <v>68</v>
      </c>
      <c r="F81" s="18" t="s">
        <v>32</v>
      </c>
      <c r="G81" s="19">
        <f>64.7</f>
        <v>64.7</v>
      </c>
      <c r="H81" s="19">
        <f>67.8</f>
        <v>67.8</v>
      </c>
      <c r="I81" s="19">
        <f>70.5</f>
        <v>70.5</v>
      </c>
      <c r="O81" t="s">
        <v>58</v>
      </c>
    </row>
    <row r="82" spans="1:9" ht="21" customHeight="1">
      <c r="A82" s="15">
        <v>69</v>
      </c>
      <c r="B82" s="2" t="s">
        <v>82</v>
      </c>
      <c r="C82" s="15">
        <v>822</v>
      </c>
      <c r="D82" s="18" t="s">
        <v>6</v>
      </c>
      <c r="E82" s="18" t="s">
        <v>68</v>
      </c>
      <c r="F82" s="18" t="s">
        <v>27</v>
      </c>
      <c r="G82" s="19">
        <f>G83</f>
        <v>5.6</v>
      </c>
      <c r="H82" s="19">
        <f>H83</f>
        <v>5.6</v>
      </c>
      <c r="I82" s="19">
        <f>I83</f>
        <v>5.6</v>
      </c>
    </row>
    <row r="83" spans="1:9" ht="21" customHeight="1">
      <c r="A83" s="15">
        <v>70</v>
      </c>
      <c r="B83" s="2" t="s">
        <v>46</v>
      </c>
      <c r="C83" s="15">
        <v>822</v>
      </c>
      <c r="D83" s="18" t="s">
        <v>6</v>
      </c>
      <c r="E83" s="18" t="s">
        <v>68</v>
      </c>
      <c r="F83" s="18" t="s">
        <v>33</v>
      </c>
      <c r="G83" s="19">
        <f>5.6</f>
        <v>5.6</v>
      </c>
      <c r="H83" s="19">
        <f>5.6</f>
        <v>5.6</v>
      </c>
      <c r="I83" s="19">
        <f>5.6</f>
        <v>5.6</v>
      </c>
    </row>
    <row r="84" spans="1:12" ht="20.25" customHeight="1">
      <c r="A84" s="15">
        <v>71</v>
      </c>
      <c r="B84" s="2" t="s">
        <v>78</v>
      </c>
      <c r="C84" s="15">
        <v>822</v>
      </c>
      <c r="D84" s="18" t="s">
        <v>39</v>
      </c>
      <c r="E84" s="18"/>
      <c r="F84" s="18"/>
      <c r="G84" s="19">
        <f>G85+G97</f>
        <v>304.5</v>
      </c>
      <c r="H84" s="19">
        <f>H85+H97</f>
        <v>62</v>
      </c>
      <c r="I84" s="19">
        <f>I85+I97</f>
        <v>62</v>
      </c>
      <c r="L84" t="s">
        <v>58</v>
      </c>
    </row>
    <row r="85" spans="1:9" ht="41.25" customHeight="1">
      <c r="A85" s="15">
        <v>72</v>
      </c>
      <c r="B85" s="2" t="s">
        <v>129</v>
      </c>
      <c r="C85" s="15">
        <v>822</v>
      </c>
      <c r="D85" s="18" t="s">
        <v>128</v>
      </c>
      <c r="E85" s="18"/>
      <c r="F85" s="18"/>
      <c r="G85" s="19">
        <f aca="true" t="shared" si="14" ref="G85:I92">G86</f>
        <v>302.5</v>
      </c>
      <c r="H85" s="19">
        <f t="shared" si="14"/>
        <v>60</v>
      </c>
      <c r="I85" s="19">
        <f t="shared" si="14"/>
        <v>60</v>
      </c>
    </row>
    <row r="86" spans="1:9" ht="51.75" customHeight="1">
      <c r="A86" s="15">
        <v>73</v>
      </c>
      <c r="B86" s="2" t="s">
        <v>135</v>
      </c>
      <c r="C86" s="15">
        <v>822</v>
      </c>
      <c r="D86" s="18" t="s">
        <v>128</v>
      </c>
      <c r="E86" s="18" t="s">
        <v>69</v>
      </c>
      <c r="F86" s="18"/>
      <c r="G86" s="19">
        <f t="shared" si="14"/>
        <v>302.5</v>
      </c>
      <c r="H86" s="19">
        <f t="shared" si="14"/>
        <v>60</v>
      </c>
      <c r="I86" s="19">
        <f t="shared" si="14"/>
        <v>60</v>
      </c>
    </row>
    <row r="87" spans="1:9" ht="36.75" customHeight="1">
      <c r="A87" s="15">
        <v>74</v>
      </c>
      <c r="B87" s="2" t="s">
        <v>48</v>
      </c>
      <c r="C87" s="15">
        <v>822</v>
      </c>
      <c r="D87" s="18" t="s">
        <v>128</v>
      </c>
      <c r="E87" s="18" t="s">
        <v>73</v>
      </c>
      <c r="F87" s="18"/>
      <c r="G87" s="19">
        <f>G88+G91+G94</f>
        <v>302.5</v>
      </c>
      <c r="H87" s="19">
        <f>H88+H91+H94</f>
        <v>60</v>
      </c>
      <c r="I87" s="19">
        <f>I88+I91+I94</f>
        <v>60</v>
      </c>
    </row>
    <row r="88" spans="1:15" ht="73.5" customHeight="1">
      <c r="A88" s="15">
        <v>75</v>
      </c>
      <c r="B88" s="2" t="s">
        <v>141</v>
      </c>
      <c r="C88" s="15">
        <v>822</v>
      </c>
      <c r="D88" s="18" t="s">
        <v>128</v>
      </c>
      <c r="E88" s="18" t="s">
        <v>140</v>
      </c>
      <c r="F88" s="18"/>
      <c r="G88" s="19">
        <f aca="true" t="shared" si="15" ref="G88:I89">G89</f>
        <v>45.6</v>
      </c>
      <c r="H88" s="19">
        <f t="shared" si="15"/>
        <v>0</v>
      </c>
      <c r="I88" s="19">
        <f t="shared" si="15"/>
        <v>0</v>
      </c>
      <c r="O88" t="s">
        <v>58</v>
      </c>
    </row>
    <row r="89" spans="1:9" ht="36.75" customHeight="1">
      <c r="A89" s="15">
        <v>76</v>
      </c>
      <c r="B89" s="2" t="s">
        <v>82</v>
      </c>
      <c r="C89" s="15">
        <v>822</v>
      </c>
      <c r="D89" s="18" t="s">
        <v>128</v>
      </c>
      <c r="E89" s="18" t="s">
        <v>140</v>
      </c>
      <c r="F89" s="18" t="s">
        <v>27</v>
      </c>
      <c r="G89" s="19">
        <f t="shared" si="15"/>
        <v>45.6</v>
      </c>
      <c r="H89" s="19">
        <f t="shared" si="15"/>
        <v>0</v>
      </c>
      <c r="I89" s="19">
        <f t="shared" si="15"/>
        <v>0</v>
      </c>
    </row>
    <row r="90" spans="1:9" ht="36.75" customHeight="1">
      <c r="A90" s="15">
        <v>77</v>
      </c>
      <c r="B90" s="2" t="s">
        <v>46</v>
      </c>
      <c r="C90" s="15">
        <v>822</v>
      </c>
      <c r="D90" s="18" t="s">
        <v>128</v>
      </c>
      <c r="E90" s="18" t="s">
        <v>140</v>
      </c>
      <c r="F90" s="18" t="s">
        <v>33</v>
      </c>
      <c r="G90" s="19">
        <f>45.6</f>
        <v>45.6</v>
      </c>
      <c r="H90" s="19">
        <f>0</f>
        <v>0</v>
      </c>
      <c r="I90" s="19">
        <f>0</f>
        <v>0</v>
      </c>
    </row>
    <row r="91" spans="1:17" ht="73.5" customHeight="1">
      <c r="A91" s="15">
        <v>78</v>
      </c>
      <c r="B91" s="2" t="s">
        <v>136</v>
      </c>
      <c r="C91" s="15">
        <v>822</v>
      </c>
      <c r="D91" s="18" t="s">
        <v>128</v>
      </c>
      <c r="E91" s="18" t="s">
        <v>114</v>
      </c>
      <c r="F91" s="18"/>
      <c r="G91" s="19">
        <f t="shared" si="14"/>
        <v>254.5</v>
      </c>
      <c r="H91" s="19">
        <f t="shared" si="14"/>
        <v>60</v>
      </c>
      <c r="I91" s="19">
        <f t="shared" si="14"/>
        <v>60</v>
      </c>
      <c r="N91" t="s">
        <v>58</v>
      </c>
      <c r="O91" t="s">
        <v>58</v>
      </c>
      <c r="P91" t="s">
        <v>58</v>
      </c>
      <c r="Q91" t="s">
        <v>58</v>
      </c>
    </row>
    <row r="92" spans="1:15" ht="20.25" customHeight="1">
      <c r="A92" s="15">
        <v>79</v>
      </c>
      <c r="B92" s="2" t="s">
        <v>82</v>
      </c>
      <c r="C92" s="15">
        <v>822</v>
      </c>
      <c r="D92" s="18" t="s">
        <v>128</v>
      </c>
      <c r="E92" s="18" t="s">
        <v>114</v>
      </c>
      <c r="F92" s="18" t="s">
        <v>27</v>
      </c>
      <c r="G92" s="19">
        <f t="shared" si="14"/>
        <v>254.5</v>
      </c>
      <c r="H92" s="19">
        <f t="shared" si="14"/>
        <v>60</v>
      </c>
      <c r="I92" s="19">
        <f t="shared" si="14"/>
        <v>60</v>
      </c>
      <c r="O92" t="s">
        <v>58</v>
      </c>
    </row>
    <row r="93" spans="1:9" ht="20.25" customHeight="1">
      <c r="A93" s="15">
        <v>80</v>
      </c>
      <c r="B93" s="2" t="s">
        <v>46</v>
      </c>
      <c r="C93" s="15">
        <v>822</v>
      </c>
      <c r="D93" s="18" t="s">
        <v>128</v>
      </c>
      <c r="E93" s="18" t="s">
        <v>114</v>
      </c>
      <c r="F93" s="18" t="s">
        <v>33</v>
      </c>
      <c r="G93" s="19">
        <f>60+54.5+140</f>
        <v>254.5</v>
      </c>
      <c r="H93" s="19">
        <f>60</f>
        <v>60</v>
      </c>
      <c r="I93" s="19">
        <f>60</f>
        <v>60</v>
      </c>
    </row>
    <row r="94" spans="1:15" ht="81.75" customHeight="1">
      <c r="A94" s="15">
        <v>81</v>
      </c>
      <c r="B94" s="2" t="s">
        <v>143</v>
      </c>
      <c r="C94" s="15">
        <v>822</v>
      </c>
      <c r="D94" s="18" t="s">
        <v>128</v>
      </c>
      <c r="E94" s="18" t="s">
        <v>142</v>
      </c>
      <c r="F94" s="18"/>
      <c r="G94" s="19">
        <f aca="true" t="shared" si="16" ref="G94:I95">G95</f>
        <v>2.4</v>
      </c>
      <c r="H94" s="19">
        <f t="shared" si="16"/>
        <v>0</v>
      </c>
      <c r="I94" s="19">
        <f t="shared" si="16"/>
        <v>0</v>
      </c>
      <c r="O94" t="s">
        <v>58</v>
      </c>
    </row>
    <row r="95" spans="1:9" ht="20.25" customHeight="1">
      <c r="A95" s="15">
        <v>82</v>
      </c>
      <c r="B95" s="2" t="s">
        <v>82</v>
      </c>
      <c r="C95" s="15">
        <v>822</v>
      </c>
      <c r="D95" s="18" t="s">
        <v>128</v>
      </c>
      <c r="E95" s="18" t="s">
        <v>142</v>
      </c>
      <c r="F95" s="18" t="s">
        <v>27</v>
      </c>
      <c r="G95" s="19">
        <f t="shared" si="16"/>
        <v>2.4</v>
      </c>
      <c r="H95" s="19">
        <f t="shared" si="16"/>
        <v>0</v>
      </c>
      <c r="I95" s="19">
        <f t="shared" si="16"/>
        <v>0</v>
      </c>
    </row>
    <row r="96" spans="1:9" ht="20.25" customHeight="1">
      <c r="A96" s="15">
        <v>83</v>
      </c>
      <c r="B96" s="2" t="s">
        <v>46</v>
      </c>
      <c r="C96" s="15">
        <v>822</v>
      </c>
      <c r="D96" s="18" t="s">
        <v>128</v>
      </c>
      <c r="E96" s="18" t="s">
        <v>142</v>
      </c>
      <c r="F96" s="18" t="s">
        <v>33</v>
      </c>
      <c r="G96" s="19">
        <f>2.4</f>
        <v>2.4</v>
      </c>
      <c r="H96" s="19">
        <f>0</f>
        <v>0</v>
      </c>
      <c r="I96" s="19">
        <f>0</f>
        <v>0</v>
      </c>
    </row>
    <row r="97" spans="1:15" ht="20.25" customHeight="1">
      <c r="A97" s="15">
        <v>84</v>
      </c>
      <c r="B97" s="2" t="s">
        <v>55</v>
      </c>
      <c r="C97" s="15">
        <v>822</v>
      </c>
      <c r="D97" s="18" t="s">
        <v>22</v>
      </c>
      <c r="E97" s="18"/>
      <c r="F97" s="18"/>
      <c r="G97" s="19">
        <f aca="true" t="shared" si="17" ref="G97:I100">G98</f>
        <v>2</v>
      </c>
      <c r="H97" s="19">
        <f t="shared" si="17"/>
        <v>2</v>
      </c>
      <c r="I97" s="19">
        <f t="shared" si="17"/>
        <v>2</v>
      </c>
      <c r="N97" t="s">
        <v>58</v>
      </c>
      <c r="O97" t="s">
        <v>58</v>
      </c>
    </row>
    <row r="98" spans="1:14" ht="47.25">
      <c r="A98" s="15">
        <v>85</v>
      </c>
      <c r="B98" s="2" t="s">
        <v>135</v>
      </c>
      <c r="C98" s="15">
        <v>822</v>
      </c>
      <c r="D98" s="18" t="s">
        <v>22</v>
      </c>
      <c r="E98" s="18" t="s">
        <v>69</v>
      </c>
      <c r="F98" s="18"/>
      <c r="G98" s="19">
        <f t="shared" si="17"/>
        <v>2</v>
      </c>
      <c r="H98" s="19">
        <f t="shared" si="17"/>
        <v>2</v>
      </c>
      <c r="I98" s="19">
        <f t="shared" si="17"/>
        <v>2</v>
      </c>
      <c r="M98" t="s">
        <v>58</v>
      </c>
      <c r="N98" t="s">
        <v>58</v>
      </c>
    </row>
    <row r="99" spans="1:15" ht="15.75">
      <c r="A99" s="15">
        <v>86</v>
      </c>
      <c r="B99" s="2" t="s">
        <v>48</v>
      </c>
      <c r="C99" s="15">
        <v>822</v>
      </c>
      <c r="D99" s="18" t="s">
        <v>22</v>
      </c>
      <c r="E99" s="18" t="s">
        <v>73</v>
      </c>
      <c r="F99" s="18"/>
      <c r="G99" s="19">
        <f>G100</f>
        <v>2</v>
      </c>
      <c r="H99" s="19">
        <f t="shared" si="17"/>
        <v>2</v>
      </c>
      <c r="I99" s="19">
        <f t="shared" si="17"/>
        <v>2</v>
      </c>
      <c r="M99" t="s">
        <v>58</v>
      </c>
      <c r="N99" t="s">
        <v>58</v>
      </c>
      <c r="O99" t="s">
        <v>58</v>
      </c>
    </row>
    <row r="100" spans="1:14" ht="82.5" customHeight="1">
      <c r="A100" s="15">
        <v>87</v>
      </c>
      <c r="B100" s="2" t="s">
        <v>134</v>
      </c>
      <c r="C100" s="15">
        <v>822</v>
      </c>
      <c r="D100" s="18" t="s">
        <v>22</v>
      </c>
      <c r="E100" s="18" t="s">
        <v>113</v>
      </c>
      <c r="F100" s="18"/>
      <c r="G100" s="19">
        <f t="shared" si="17"/>
        <v>2</v>
      </c>
      <c r="H100" s="19">
        <f t="shared" si="17"/>
        <v>2</v>
      </c>
      <c r="I100" s="19">
        <f t="shared" si="17"/>
        <v>2</v>
      </c>
      <c r="N100" t="s">
        <v>58</v>
      </c>
    </row>
    <row r="101" spans="1:17" ht="20.25" customHeight="1">
      <c r="A101" s="15">
        <v>88</v>
      </c>
      <c r="B101" s="2" t="s">
        <v>82</v>
      </c>
      <c r="C101" s="15">
        <v>822</v>
      </c>
      <c r="D101" s="18" t="s">
        <v>22</v>
      </c>
      <c r="E101" s="18" t="s">
        <v>113</v>
      </c>
      <c r="F101" s="18" t="s">
        <v>27</v>
      </c>
      <c r="G101" s="19">
        <f>G102</f>
        <v>2</v>
      </c>
      <c r="H101" s="19">
        <f>H102</f>
        <v>2</v>
      </c>
      <c r="I101" s="19">
        <f>I102</f>
        <v>2</v>
      </c>
      <c r="O101" t="s">
        <v>58</v>
      </c>
      <c r="Q101" t="s">
        <v>58</v>
      </c>
    </row>
    <row r="102" spans="1:16" ht="20.25" customHeight="1">
      <c r="A102" s="15">
        <v>89</v>
      </c>
      <c r="B102" s="2" t="s">
        <v>46</v>
      </c>
      <c r="C102" s="15">
        <v>822</v>
      </c>
      <c r="D102" s="18" t="s">
        <v>22</v>
      </c>
      <c r="E102" s="18" t="s">
        <v>113</v>
      </c>
      <c r="F102" s="18" t="s">
        <v>33</v>
      </c>
      <c r="G102" s="19">
        <v>2</v>
      </c>
      <c r="H102" s="19">
        <v>2</v>
      </c>
      <c r="I102" s="19">
        <v>2</v>
      </c>
      <c r="N102" t="s">
        <v>58</v>
      </c>
      <c r="P102" t="s">
        <v>58</v>
      </c>
    </row>
    <row r="103" spans="1:14" ht="20.25" customHeight="1">
      <c r="A103" s="15">
        <v>90</v>
      </c>
      <c r="B103" s="2" t="s">
        <v>79</v>
      </c>
      <c r="C103" s="15">
        <v>822</v>
      </c>
      <c r="D103" s="33" t="s">
        <v>49</v>
      </c>
      <c r="E103" s="33"/>
      <c r="F103" s="17"/>
      <c r="G103" s="19">
        <f aca="true" t="shared" si="18" ref="G103:I105">G104</f>
        <v>400.8</v>
      </c>
      <c r="H103" s="19">
        <f t="shared" si="18"/>
        <v>500.8</v>
      </c>
      <c r="I103" s="19">
        <f t="shared" si="18"/>
        <v>500.8</v>
      </c>
      <c r="M103" t="s">
        <v>58</v>
      </c>
      <c r="N103" t="s">
        <v>58</v>
      </c>
    </row>
    <row r="104" spans="1:9" ht="21" customHeight="1">
      <c r="A104" s="15">
        <v>91</v>
      </c>
      <c r="B104" s="2" t="s">
        <v>18</v>
      </c>
      <c r="C104" s="15">
        <v>822</v>
      </c>
      <c r="D104" s="21">
        <v>409</v>
      </c>
      <c r="E104" s="18"/>
      <c r="F104" s="18"/>
      <c r="G104" s="19">
        <f>G105</f>
        <v>400.8</v>
      </c>
      <c r="H104" s="19">
        <f t="shared" si="18"/>
        <v>500.8</v>
      </c>
      <c r="I104" s="19">
        <f t="shared" si="18"/>
        <v>500.8</v>
      </c>
    </row>
    <row r="105" spans="1:9" ht="36" customHeight="1">
      <c r="A105" s="15">
        <v>92</v>
      </c>
      <c r="B105" s="17" t="s">
        <v>100</v>
      </c>
      <c r="C105" s="15">
        <v>822</v>
      </c>
      <c r="D105" s="21">
        <v>409</v>
      </c>
      <c r="E105" s="18" t="s">
        <v>70</v>
      </c>
      <c r="F105" s="18"/>
      <c r="G105" s="19">
        <f t="shared" si="18"/>
        <v>400.8</v>
      </c>
      <c r="H105" s="19">
        <f t="shared" si="18"/>
        <v>500.8</v>
      </c>
      <c r="I105" s="19">
        <f t="shared" si="18"/>
        <v>500.8</v>
      </c>
    </row>
    <row r="106" spans="1:9" ht="25.5" customHeight="1">
      <c r="A106" s="15">
        <v>93</v>
      </c>
      <c r="B106" s="17" t="s">
        <v>87</v>
      </c>
      <c r="C106" s="15">
        <v>822</v>
      </c>
      <c r="D106" s="21">
        <v>409</v>
      </c>
      <c r="E106" s="18" t="s">
        <v>71</v>
      </c>
      <c r="F106" s="18"/>
      <c r="G106" s="19">
        <f>G107+G110</f>
        <v>400.8</v>
      </c>
      <c r="H106" s="19">
        <f>H107+H110</f>
        <v>500.8</v>
      </c>
      <c r="I106" s="19">
        <f>I107+I110</f>
        <v>500.8</v>
      </c>
    </row>
    <row r="107" spans="1:14" ht="82.5" customHeight="1">
      <c r="A107" s="15">
        <v>94</v>
      </c>
      <c r="B107" s="24" t="s">
        <v>130</v>
      </c>
      <c r="C107" s="15">
        <v>822</v>
      </c>
      <c r="D107" s="21">
        <v>409</v>
      </c>
      <c r="E107" s="18" t="s">
        <v>115</v>
      </c>
      <c r="F107" s="18"/>
      <c r="G107" s="19">
        <f>G108</f>
        <v>270</v>
      </c>
      <c r="H107" s="19">
        <f aca="true" t="shared" si="19" ref="G107:I108">H108</f>
        <v>370</v>
      </c>
      <c r="I107" s="19">
        <f t="shared" si="19"/>
        <v>370</v>
      </c>
      <c r="M107" t="s">
        <v>58</v>
      </c>
      <c r="N107" t="s">
        <v>58</v>
      </c>
    </row>
    <row r="108" spans="1:9" ht="20.25" customHeight="1">
      <c r="A108" s="15">
        <v>95</v>
      </c>
      <c r="B108" s="2" t="s">
        <v>82</v>
      </c>
      <c r="C108" s="15">
        <v>822</v>
      </c>
      <c r="D108" s="21">
        <v>409</v>
      </c>
      <c r="E108" s="18" t="s">
        <v>115</v>
      </c>
      <c r="F108" s="18" t="s">
        <v>27</v>
      </c>
      <c r="G108" s="19">
        <f t="shared" si="19"/>
        <v>270</v>
      </c>
      <c r="H108" s="19">
        <f t="shared" si="19"/>
        <v>370</v>
      </c>
      <c r="I108" s="19">
        <f t="shared" si="19"/>
        <v>370</v>
      </c>
    </row>
    <row r="109" spans="1:13" ht="21" customHeight="1">
      <c r="A109" s="15">
        <v>96</v>
      </c>
      <c r="B109" s="2" t="s">
        <v>46</v>
      </c>
      <c r="C109" s="15">
        <v>822</v>
      </c>
      <c r="D109" s="21">
        <v>409</v>
      </c>
      <c r="E109" s="18" t="s">
        <v>115</v>
      </c>
      <c r="F109" s="18" t="s">
        <v>33</v>
      </c>
      <c r="G109" s="19">
        <f>350+20+(-100)</f>
        <v>270</v>
      </c>
      <c r="H109" s="19">
        <f>370</f>
        <v>370</v>
      </c>
      <c r="I109" s="19">
        <f>370</f>
        <v>370</v>
      </c>
      <c r="M109" t="s">
        <v>58</v>
      </c>
    </row>
    <row r="110" spans="1:14" ht="87" customHeight="1">
      <c r="A110" s="15">
        <v>97</v>
      </c>
      <c r="B110" s="2" t="s">
        <v>137</v>
      </c>
      <c r="C110" s="15">
        <v>822</v>
      </c>
      <c r="D110" s="21">
        <v>409</v>
      </c>
      <c r="E110" s="18" t="s">
        <v>123</v>
      </c>
      <c r="F110" s="18"/>
      <c r="G110" s="19">
        <f aca="true" t="shared" si="20" ref="G110:I111">G111</f>
        <v>130.8</v>
      </c>
      <c r="H110" s="19">
        <f t="shared" si="20"/>
        <v>130.8</v>
      </c>
      <c r="I110" s="19">
        <f t="shared" si="20"/>
        <v>130.8</v>
      </c>
      <c r="N110" t="s">
        <v>58</v>
      </c>
    </row>
    <row r="111" spans="1:9" ht="21" customHeight="1">
      <c r="A111" s="15">
        <v>98</v>
      </c>
      <c r="B111" s="2" t="s">
        <v>82</v>
      </c>
      <c r="C111" s="15">
        <v>822</v>
      </c>
      <c r="D111" s="21">
        <v>409</v>
      </c>
      <c r="E111" s="18" t="s">
        <v>123</v>
      </c>
      <c r="F111" s="18" t="s">
        <v>27</v>
      </c>
      <c r="G111" s="19">
        <f t="shared" si="20"/>
        <v>130.8</v>
      </c>
      <c r="H111" s="19">
        <f t="shared" si="20"/>
        <v>130.8</v>
      </c>
      <c r="I111" s="19">
        <f t="shared" si="20"/>
        <v>130.8</v>
      </c>
    </row>
    <row r="112" spans="1:14" ht="21" customHeight="1">
      <c r="A112" s="15">
        <v>99</v>
      </c>
      <c r="B112" s="2" t="s">
        <v>46</v>
      </c>
      <c r="C112" s="15">
        <v>822</v>
      </c>
      <c r="D112" s="21">
        <v>409</v>
      </c>
      <c r="E112" s="18" t="s">
        <v>123</v>
      </c>
      <c r="F112" s="18" t="s">
        <v>33</v>
      </c>
      <c r="G112" s="19">
        <f>130.8</f>
        <v>130.8</v>
      </c>
      <c r="H112" s="19">
        <f>130.8</f>
        <v>130.8</v>
      </c>
      <c r="I112" s="19">
        <f>130.8</f>
        <v>130.8</v>
      </c>
      <c r="N112" t="s">
        <v>58</v>
      </c>
    </row>
    <row r="113" spans="1:15" ht="21" customHeight="1">
      <c r="A113" s="15">
        <v>100</v>
      </c>
      <c r="B113" s="17" t="s">
        <v>80</v>
      </c>
      <c r="C113" s="15">
        <v>822</v>
      </c>
      <c r="D113" s="18" t="s">
        <v>2</v>
      </c>
      <c r="E113" s="18"/>
      <c r="F113" s="18"/>
      <c r="G113" s="19">
        <f>G114+G120+G136</f>
        <v>2418.3</v>
      </c>
      <c r="H113" s="19">
        <f>H114+H120+H136</f>
        <v>2656.6</v>
      </c>
      <c r="I113" s="19">
        <f>I114+I120+I136</f>
        <v>2656.6</v>
      </c>
      <c r="M113" t="s">
        <v>58</v>
      </c>
      <c r="N113" t="s">
        <v>58</v>
      </c>
      <c r="O113" t="s">
        <v>58</v>
      </c>
    </row>
    <row r="114" spans="1:15" ht="21" customHeight="1">
      <c r="A114" s="15">
        <v>101</v>
      </c>
      <c r="B114" s="17" t="s">
        <v>29</v>
      </c>
      <c r="C114" s="15">
        <v>822</v>
      </c>
      <c r="D114" s="18" t="s">
        <v>28</v>
      </c>
      <c r="E114" s="18"/>
      <c r="F114" s="18"/>
      <c r="G114" s="19">
        <f aca="true" t="shared" si="21" ref="G114:I117">G115</f>
        <v>180.6</v>
      </c>
      <c r="H114" s="19">
        <f t="shared" si="21"/>
        <v>230</v>
      </c>
      <c r="I114" s="19">
        <f t="shared" si="21"/>
        <v>230</v>
      </c>
      <c r="M114" t="s">
        <v>58</v>
      </c>
      <c r="N114" t="s">
        <v>58</v>
      </c>
      <c r="O114" t="s">
        <v>58</v>
      </c>
    </row>
    <row r="115" spans="1:14" ht="39.75" customHeight="1">
      <c r="A115" s="15">
        <v>102</v>
      </c>
      <c r="B115" s="17" t="s">
        <v>100</v>
      </c>
      <c r="C115" s="15">
        <v>822</v>
      </c>
      <c r="D115" s="18" t="s">
        <v>28</v>
      </c>
      <c r="E115" s="18" t="s">
        <v>70</v>
      </c>
      <c r="F115" s="18"/>
      <c r="G115" s="19">
        <f t="shared" si="21"/>
        <v>180.6</v>
      </c>
      <c r="H115" s="19">
        <f t="shared" si="21"/>
        <v>230</v>
      </c>
      <c r="I115" s="19">
        <f t="shared" si="21"/>
        <v>230</v>
      </c>
      <c r="N115" t="s">
        <v>58</v>
      </c>
    </row>
    <row r="116" spans="1:11" ht="33" customHeight="1">
      <c r="A116" s="15">
        <v>103</v>
      </c>
      <c r="B116" s="17" t="s">
        <v>131</v>
      </c>
      <c r="C116" s="15">
        <v>822</v>
      </c>
      <c r="D116" s="18" t="s">
        <v>28</v>
      </c>
      <c r="E116" s="18" t="s">
        <v>72</v>
      </c>
      <c r="F116" s="18"/>
      <c r="G116" s="19">
        <f>G117</f>
        <v>180.6</v>
      </c>
      <c r="H116" s="19">
        <f>H117</f>
        <v>230</v>
      </c>
      <c r="I116" s="19">
        <f>I117</f>
        <v>230</v>
      </c>
      <c r="K116" t="s">
        <v>58</v>
      </c>
    </row>
    <row r="117" spans="1:15" ht="66" customHeight="1">
      <c r="A117" s="15">
        <v>104</v>
      </c>
      <c r="B117" s="22" t="s">
        <v>132</v>
      </c>
      <c r="C117" s="15">
        <v>822</v>
      </c>
      <c r="D117" s="18" t="s">
        <v>28</v>
      </c>
      <c r="E117" s="18" t="s">
        <v>116</v>
      </c>
      <c r="F117" s="18"/>
      <c r="G117" s="19">
        <f t="shared" si="21"/>
        <v>180.6</v>
      </c>
      <c r="H117" s="19">
        <f t="shared" si="21"/>
        <v>230</v>
      </c>
      <c r="I117" s="19">
        <f t="shared" si="21"/>
        <v>230</v>
      </c>
      <c r="N117" t="s">
        <v>58</v>
      </c>
      <c r="O117" t="s">
        <v>58</v>
      </c>
    </row>
    <row r="118" spans="1:9" ht="21" customHeight="1">
      <c r="A118" s="15">
        <v>105</v>
      </c>
      <c r="B118" s="2" t="s">
        <v>82</v>
      </c>
      <c r="C118" s="15">
        <v>822</v>
      </c>
      <c r="D118" s="18" t="s">
        <v>28</v>
      </c>
      <c r="E118" s="18" t="s">
        <v>116</v>
      </c>
      <c r="F118" s="18" t="s">
        <v>27</v>
      </c>
      <c r="G118" s="19">
        <f>G119</f>
        <v>180.6</v>
      </c>
      <c r="H118" s="19">
        <f>H119</f>
        <v>230</v>
      </c>
      <c r="I118" s="19">
        <f>I119</f>
        <v>230</v>
      </c>
    </row>
    <row r="119" spans="1:13" ht="21" customHeight="1">
      <c r="A119" s="15">
        <v>106</v>
      </c>
      <c r="B119" s="2" t="s">
        <v>46</v>
      </c>
      <c r="C119" s="15">
        <v>822</v>
      </c>
      <c r="D119" s="18" t="s">
        <v>28</v>
      </c>
      <c r="E119" s="18" t="s">
        <v>116</v>
      </c>
      <c r="F119" s="18" t="s">
        <v>33</v>
      </c>
      <c r="G119" s="19">
        <f>230+(-49.4)</f>
        <v>180.6</v>
      </c>
      <c r="H119" s="19">
        <f>230</f>
        <v>230</v>
      </c>
      <c r="I119" s="19">
        <f>230</f>
        <v>230</v>
      </c>
      <c r="J119" s="6"/>
      <c r="M119" t="s">
        <v>58</v>
      </c>
    </row>
    <row r="120" spans="1:9" ht="15.75">
      <c r="A120" s="15">
        <v>107</v>
      </c>
      <c r="B120" s="17" t="s">
        <v>4</v>
      </c>
      <c r="C120" s="15">
        <v>822</v>
      </c>
      <c r="D120" s="18" t="s">
        <v>8</v>
      </c>
      <c r="E120" s="18"/>
      <c r="F120" s="18"/>
      <c r="G120" s="19">
        <f>G121</f>
        <v>516.1</v>
      </c>
      <c r="H120" s="19">
        <f>H121</f>
        <v>705</v>
      </c>
      <c r="I120" s="19">
        <f>I121</f>
        <v>705</v>
      </c>
    </row>
    <row r="121" spans="1:12" ht="46.5" customHeight="1">
      <c r="A121" s="15">
        <v>108</v>
      </c>
      <c r="B121" s="17" t="s">
        <v>101</v>
      </c>
      <c r="C121" s="15">
        <v>822</v>
      </c>
      <c r="D121" s="18" t="s">
        <v>8</v>
      </c>
      <c r="E121" s="18" t="s">
        <v>70</v>
      </c>
      <c r="F121" s="18"/>
      <c r="G121" s="19">
        <f>G122+G132</f>
        <v>516.1</v>
      </c>
      <c r="H121" s="19">
        <f>H122+H132</f>
        <v>705</v>
      </c>
      <c r="I121" s="19">
        <f>I122+I132</f>
        <v>705</v>
      </c>
      <c r="L121" t="s">
        <v>58</v>
      </c>
    </row>
    <row r="122" spans="1:9" ht="15.75">
      <c r="A122" s="15">
        <v>109</v>
      </c>
      <c r="B122" s="17" t="s">
        <v>87</v>
      </c>
      <c r="C122" s="15">
        <v>822</v>
      </c>
      <c r="D122" s="18" t="s">
        <v>8</v>
      </c>
      <c r="E122" s="18" t="s">
        <v>71</v>
      </c>
      <c r="F122" s="18"/>
      <c r="G122" s="19">
        <f>G123+G126+G129</f>
        <v>456.1</v>
      </c>
      <c r="H122" s="19">
        <f>H123+H126+H129</f>
        <v>645</v>
      </c>
      <c r="I122" s="19">
        <f>I123+I126+I129</f>
        <v>645</v>
      </c>
    </row>
    <row r="123" spans="1:14" ht="85.5" customHeight="1">
      <c r="A123" s="15">
        <v>110</v>
      </c>
      <c r="B123" s="22" t="s">
        <v>102</v>
      </c>
      <c r="C123" s="15">
        <v>822</v>
      </c>
      <c r="D123" s="18" t="s">
        <v>8</v>
      </c>
      <c r="E123" s="18" t="s">
        <v>117</v>
      </c>
      <c r="F123" s="18"/>
      <c r="G123" s="19">
        <f aca="true" t="shared" si="22" ref="G123:I124">G124</f>
        <v>22.1</v>
      </c>
      <c r="H123" s="19">
        <f t="shared" si="22"/>
        <v>65</v>
      </c>
      <c r="I123" s="19">
        <f t="shared" si="22"/>
        <v>65</v>
      </c>
      <c r="M123" t="s">
        <v>58</v>
      </c>
      <c r="N123" t="s">
        <v>58</v>
      </c>
    </row>
    <row r="124" spans="1:9" ht="20.25" customHeight="1">
      <c r="A124" s="15">
        <v>111</v>
      </c>
      <c r="B124" s="2" t="s">
        <v>82</v>
      </c>
      <c r="C124" s="15">
        <v>822</v>
      </c>
      <c r="D124" s="18" t="s">
        <v>8</v>
      </c>
      <c r="E124" s="18" t="s">
        <v>117</v>
      </c>
      <c r="F124" s="18" t="s">
        <v>27</v>
      </c>
      <c r="G124" s="19">
        <f t="shared" si="22"/>
        <v>22.1</v>
      </c>
      <c r="H124" s="19">
        <f t="shared" si="22"/>
        <v>65</v>
      </c>
      <c r="I124" s="19">
        <f t="shared" si="22"/>
        <v>65</v>
      </c>
    </row>
    <row r="125" spans="1:13" ht="15.75">
      <c r="A125" s="15">
        <v>112</v>
      </c>
      <c r="B125" s="2" t="s">
        <v>46</v>
      </c>
      <c r="C125" s="15">
        <v>822</v>
      </c>
      <c r="D125" s="18" t="s">
        <v>8</v>
      </c>
      <c r="E125" s="18" t="s">
        <v>117</v>
      </c>
      <c r="F125" s="18" t="s">
        <v>33</v>
      </c>
      <c r="G125" s="28">
        <f>65+(-42.9)</f>
        <v>22.1</v>
      </c>
      <c r="H125" s="28">
        <f>65</f>
        <v>65</v>
      </c>
      <c r="I125" s="28">
        <f>65</f>
        <v>65</v>
      </c>
      <c r="J125" s="6"/>
      <c r="M125" s="43"/>
    </row>
    <row r="126" spans="1:16" ht="84.75" customHeight="1">
      <c r="A126" s="15">
        <v>113</v>
      </c>
      <c r="B126" s="22" t="s">
        <v>103</v>
      </c>
      <c r="C126" s="15">
        <v>822</v>
      </c>
      <c r="D126" s="23" t="s">
        <v>8</v>
      </c>
      <c r="E126" s="18" t="s">
        <v>118</v>
      </c>
      <c r="F126" s="18"/>
      <c r="G126" s="19">
        <f aca="true" t="shared" si="23" ref="G126:I127">G127</f>
        <v>409</v>
      </c>
      <c r="H126" s="19">
        <f t="shared" si="23"/>
        <v>560</v>
      </c>
      <c r="I126" s="19">
        <f t="shared" si="23"/>
        <v>560</v>
      </c>
      <c r="M126" t="s">
        <v>58</v>
      </c>
      <c r="N126" t="s">
        <v>58</v>
      </c>
      <c r="O126" t="s">
        <v>58</v>
      </c>
      <c r="P126" t="s">
        <v>58</v>
      </c>
    </row>
    <row r="127" spans="1:9" ht="20.25" customHeight="1">
      <c r="A127" s="15">
        <v>114</v>
      </c>
      <c r="B127" s="2" t="s">
        <v>82</v>
      </c>
      <c r="C127" s="15">
        <v>822</v>
      </c>
      <c r="D127" s="18" t="s">
        <v>8</v>
      </c>
      <c r="E127" s="18" t="s">
        <v>118</v>
      </c>
      <c r="F127" s="18" t="s">
        <v>27</v>
      </c>
      <c r="G127" s="19">
        <f t="shared" si="23"/>
        <v>409</v>
      </c>
      <c r="H127" s="19">
        <f t="shared" si="23"/>
        <v>560</v>
      </c>
      <c r="I127" s="19">
        <f t="shared" si="23"/>
        <v>560</v>
      </c>
    </row>
    <row r="128" spans="1:10" ht="33" customHeight="1">
      <c r="A128" s="15">
        <v>115</v>
      </c>
      <c r="B128" s="2" t="s">
        <v>46</v>
      </c>
      <c r="C128" s="15">
        <v>822</v>
      </c>
      <c r="D128" s="18" t="s">
        <v>8</v>
      </c>
      <c r="E128" s="18" t="s">
        <v>118</v>
      </c>
      <c r="F128" s="18" t="s">
        <v>33</v>
      </c>
      <c r="G128" s="19">
        <f>10+550+(-100)+(-10)+(-41)</f>
        <v>409</v>
      </c>
      <c r="H128" s="19">
        <f>560</f>
        <v>560</v>
      </c>
      <c r="I128" s="19">
        <f>560</f>
        <v>560</v>
      </c>
      <c r="J128" t="s">
        <v>58</v>
      </c>
    </row>
    <row r="129" spans="1:9" ht="64.5" customHeight="1">
      <c r="A129" s="15">
        <v>116</v>
      </c>
      <c r="B129" s="2" t="s">
        <v>104</v>
      </c>
      <c r="C129" s="15">
        <v>822</v>
      </c>
      <c r="D129" s="18" t="s">
        <v>8</v>
      </c>
      <c r="E129" s="18" t="s">
        <v>119</v>
      </c>
      <c r="F129" s="18"/>
      <c r="G129" s="19">
        <f aca="true" t="shared" si="24" ref="G129:I130">G130</f>
        <v>25</v>
      </c>
      <c r="H129" s="19">
        <f t="shared" si="24"/>
        <v>20</v>
      </c>
      <c r="I129" s="19">
        <f t="shared" si="24"/>
        <v>20</v>
      </c>
    </row>
    <row r="130" spans="1:14" ht="20.25" customHeight="1">
      <c r="A130" s="15">
        <v>117</v>
      </c>
      <c r="B130" s="2" t="s">
        <v>24</v>
      </c>
      <c r="C130" s="15">
        <v>822</v>
      </c>
      <c r="D130" s="18" t="s">
        <v>8</v>
      </c>
      <c r="E130" s="18" t="s">
        <v>119</v>
      </c>
      <c r="F130" s="18" t="s">
        <v>37</v>
      </c>
      <c r="G130" s="19">
        <f t="shared" si="24"/>
        <v>25</v>
      </c>
      <c r="H130" s="19">
        <f t="shared" si="24"/>
        <v>20</v>
      </c>
      <c r="I130" s="19">
        <f t="shared" si="24"/>
        <v>20</v>
      </c>
      <c r="L130" t="s">
        <v>58</v>
      </c>
      <c r="N130" t="s">
        <v>58</v>
      </c>
    </row>
    <row r="131" spans="1:14" ht="23.25" customHeight="1">
      <c r="A131" s="15">
        <v>118</v>
      </c>
      <c r="B131" s="2" t="s">
        <v>54</v>
      </c>
      <c r="C131" s="15">
        <v>822</v>
      </c>
      <c r="D131" s="18" t="s">
        <v>8</v>
      </c>
      <c r="E131" s="18" t="s">
        <v>119</v>
      </c>
      <c r="F131" s="18" t="s">
        <v>53</v>
      </c>
      <c r="G131" s="19">
        <f>20+5</f>
        <v>25</v>
      </c>
      <c r="H131" s="19">
        <f>14+6</f>
        <v>20</v>
      </c>
      <c r="I131" s="19">
        <f>14+6</f>
        <v>20</v>
      </c>
      <c r="N131" t="s">
        <v>58</v>
      </c>
    </row>
    <row r="132" spans="1:14" ht="21" customHeight="1">
      <c r="A132" s="15">
        <v>119</v>
      </c>
      <c r="B132" s="2" t="s">
        <v>48</v>
      </c>
      <c r="C132" s="15">
        <v>822</v>
      </c>
      <c r="D132" s="18" t="s">
        <v>8</v>
      </c>
      <c r="E132" s="18" t="s">
        <v>84</v>
      </c>
      <c r="F132" s="18"/>
      <c r="G132" s="19">
        <f aca="true" t="shared" si="25" ref="G132:I134">G133</f>
        <v>60</v>
      </c>
      <c r="H132" s="19">
        <f t="shared" si="25"/>
        <v>60</v>
      </c>
      <c r="I132" s="19">
        <f t="shared" si="25"/>
        <v>60</v>
      </c>
      <c r="M132" t="s">
        <v>58</v>
      </c>
      <c r="N132" t="s">
        <v>58</v>
      </c>
    </row>
    <row r="133" spans="1:16" ht="84.75" customHeight="1">
      <c r="A133" s="15">
        <v>120</v>
      </c>
      <c r="B133" s="2" t="s">
        <v>105</v>
      </c>
      <c r="C133" s="15">
        <v>822</v>
      </c>
      <c r="D133" s="18" t="s">
        <v>8</v>
      </c>
      <c r="E133" s="18" t="s">
        <v>120</v>
      </c>
      <c r="F133" s="18"/>
      <c r="G133" s="19">
        <f t="shared" si="25"/>
        <v>60</v>
      </c>
      <c r="H133" s="19">
        <f t="shared" si="25"/>
        <v>60</v>
      </c>
      <c r="I133" s="19">
        <f t="shared" si="25"/>
        <v>60</v>
      </c>
      <c r="M133" t="s">
        <v>58</v>
      </c>
      <c r="P133" t="s">
        <v>58</v>
      </c>
    </row>
    <row r="134" spans="1:16" ht="56.25" customHeight="1">
      <c r="A134" s="15">
        <v>121</v>
      </c>
      <c r="B134" s="24" t="s">
        <v>83</v>
      </c>
      <c r="C134" s="15">
        <v>822</v>
      </c>
      <c r="D134" s="18" t="s">
        <v>8</v>
      </c>
      <c r="E134" s="18" t="s">
        <v>120</v>
      </c>
      <c r="F134" s="18" t="s">
        <v>31</v>
      </c>
      <c r="G134" s="19">
        <f t="shared" si="25"/>
        <v>60</v>
      </c>
      <c r="H134" s="19">
        <f t="shared" si="25"/>
        <v>60</v>
      </c>
      <c r="I134" s="19">
        <f t="shared" si="25"/>
        <v>60</v>
      </c>
      <c r="P134" t="s">
        <v>58</v>
      </c>
    </row>
    <row r="135" spans="1:16" ht="28.5" customHeight="1">
      <c r="A135" s="15">
        <v>122</v>
      </c>
      <c r="B135" s="25" t="s">
        <v>52</v>
      </c>
      <c r="C135" s="15">
        <v>822</v>
      </c>
      <c r="D135" s="18" t="s">
        <v>8</v>
      </c>
      <c r="E135" s="18" t="s">
        <v>120</v>
      </c>
      <c r="F135" s="18" t="s">
        <v>30</v>
      </c>
      <c r="G135" s="19">
        <f>60</f>
        <v>60</v>
      </c>
      <c r="H135" s="19">
        <f>60</f>
        <v>60</v>
      </c>
      <c r="I135" s="19">
        <f>60</f>
        <v>60</v>
      </c>
      <c r="P135" t="s">
        <v>58</v>
      </c>
    </row>
    <row r="136" spans="1:13" ht="21.75" customHeight="1">
      <c r="A136" s="15">
        <v>123</v>
      </c>
      <c r="B136" s="2" t="s">
        <v>16</v>
      </c>
      <c r="C136" s="15">
        <v>822</v>
      </c>
      <c r="D136" s="23" t="s">
        <v>15</v>
      </c>
      <c r="E136" s="18"/>
      <c r="F136" s="18"/>
      <c r="G136" s="19">
        <f aca="true" t="shared" si="26" ref="G136:I137">G137</f>
        <v>1721.6</v>
      </c>
      <c r="H136" s="19">
        <f t="shared" si="26"/>
        <v>1721.6</v>
      </c>
      <c r="I136" s="19">
        <f t="shared" si="26"/>
        <v>1721.6</v>
      </c>
      <c r="K136" t="s">
        <v>58</v>
      </c>
      <c r="M136" t="s">
        <v>58</v>
      </c>
    </row>
    <row r="137" spans="1:15" ht="31.5">
      <c r="A137" s="15">
        <v>124</v>
      </c>
      <c r="B137" s="17" t="s">
        <v>100</v>
      </c>
      <c r="C137" s="15">
        <v>822</v>
      </c>
      <c r="D137" s="23" t="s">
        <v>15</v>
      </c>
      <c r="E137" s="18" t="s">
        <v>70</v>
      </c>
      <c r="F137" s="18"/>
      <c r="G137" s="19">
        <f t="shared" si="26"/>
        <v>1721.6</v>
      </c>
      <c r="H137" s="19">
        <f t="shared" si="26"/>
        <v>1721.6</v>
      </c>
      <c r="I137" s="19">
        <f t="shared" si="26"/>
        <v>1721.6</v>
      </c>
      <c r="O137" t="s">
        <v>58</v>
      </c>
    </row>
    <row r="138" spans="1:17" ht="15.75">
      <c r="A138" s="15">
        <v>125</v>
      </c>
      <c r="B138" s="17" t="s">
        <v>86</v>
      </c>
      <c r="C138" s="15">
        <v>822</v>
      </c>
      <c r="D138" s="18" t="s">
        <v>15</v>
      </c>
      <c r="E138" s="18" t="s">
        <v>85</v>
      </c>
      <c r="F138" s="18"/>
      <c r="G138" s="19">
        <f>G142+G139</f>
        <v>1721.6</v>
      </c>
      <c r="H138" s="19">
        <f>H142+H139</f>
        <v>1721.6</v>
      </c>
      <c r="I138" s="19">
        <f>I142+I139</f>
        <v>1721.6</v>
      </c>
      <c r="Q138" t="s">
        <v>58</v>
      </c>
    </row>
    <row r="139" spans="1:17" ht="85.5" customHeight="1">
      <c r="A139" s="15">
        <v>126</v>
      </c>
      <c r="B139" s="24" t="s">
        <v>107</v>
      </c>
      <c r="C139" s="15">
        <v>822</v>
      </c>
      <c r="D139" s="26" t="s">
        <v>15</v>
      </c>
      <c r="E139" s="27" t="s">
        <v>98</v>
      </c>
      <c r="F139" s="27"/>
      <c r="G139" s="28">
        <f aca="true" t="shared" si="27" ref="G139:I140">G140</f>
        <v>992.0999999999999</v>
      </c>
      <c r="H139" s="28">
        <f t="shared" si="27"/>
        <v>1149.1</v>
      </c>
      <c r="I139" s="28">
        <f t="shared" si="27"/>
        <v>1149.1</v>
      </c>
      <c r="O139" t="s">
        <v>58</v>
      </c>
      <c r="Q139" t="s">
        <v>58</v>
      </c>
    </row>
    <row r="140" spans="1:16" ht="51" customHeight="1">
      <c r="A140" s="15">
        <v>127</v>
      </c>
      <c r="B140" s="24" t="s">
        <v>83</v>
      </c>
      <c r="C140" s="15">
        <v>822</v>
      </c>
      <c r="D140" s="26" t="s">
        <v>15</v>
      </c>
      <c r="E140" s="27" t="s">
        <v>98</v>
      </c>
      <c r="F140" s="27" t="s">
        <v>31</v>
      </c>
      <c r="G140" s="28">
        <f t="shared" si="27"/>
        <v>992.0999999999999</v>
      </c>
      <c r="H140" s="28">
        <f t="shared" si="27"/>
        <v>1149.1</v>
      </c>
      <c r="I140" s="28">
        <f t="shared" si="27"/>
        <v>1149.1</v>
      </c>
      <c r="O140" t="s">
        <v>58</v>
      </c>
      <c r="P140" t="s">
        <v>58</v>
      </c>
    </row>
    <row r="141" spans="1:14" ht="15.75">
      <c r="A141" s="15">
        <v>128</v>
      </c>
      <c r="B141" s="25" t="s">
        <v>52</v>
      </c>
      <c r="C141" s="15">
        <v>822</v>
      </c>
      <c r="D141" s="26" t="s">
        <v>15</v>
      </c>
      <c r="E141" s="27" t="s">
        <v>98</v>
      </c>
      <c r="F141" s="27" t="s">
        <v>30</v>
      </c>
      <c r="G141" s="28">
        <f>1149.1+(-72)+(-10)+(-75)</f>
        <v>992.0999999999999</v>
      </c>
      <c r="H141" s="28">
        <f>1149.1</f>
        <v>1149.1</v>
      </c>
      <c r="I141" s="28">
        <f>1149.1</f>
        <v>1149.1</v>
      </c>
      <c r="N141" t="s">
        <v>58</v>
      </c>
    </row>
    <row r="142" spans="1:9" ht="72.75" customHeight="1">
      <c r="A142" s="15">
        <v>129</v>
      </c>
      <c r="B142" s="22" t="s">
        <v>106</v>
      </c>
      <c r="C142" s="15">
        <v>822</v>
      </c>
      <c r="D142" s="23" t="s">
        <v>15</v>
      </c>
      <c r="E142" s="18" t="s">
        <v>121</v>
      </c>
      <c r="F142" s="18"/>
      <c r="G142" s="19">
        <f aca="true" t="shared" si="28" ref="G142:I143">G143</f>
        <v>729.5</v>
      </c>
      <c r="H142" s="19">
        <f t="shared" si="28"/>
        <v>572.5</v>
      </c>
      <c r="I142" s="19">
        <f t="shared" si="28"/>
        <v>572.5</v>
      </c>
    </row>
    <row r="143" spans="1:9" ht="50.25" customHeight="1">
      <c r="A143" s="15">
        <v>130</v>
      </c>
      <c r="B143" s="24" t="s">
        <v>83</v>
      </c>
      <c r="C143" s="15">
        <v>822</v>
      </c>
      <c r="D143" s="23" t="s">
        <v>15</v>
      </c>
      <c r="E143" s="18" t="s">
        <v>121</v>
      </c>
      <c r="F143" s="18" t="s">
        <v>31</v>
      </c>
      <c r="G143" s="19">
        <f t="shared" si="28"/>
        <v>729.5</v>
      </c>
      <c r="H143" s="19">
        <f t="shared" si="28"/>
        <v>572.5</v>
      </c>
      <c r="I143" s="19">
        <f t="shared" si="28"/>
        <v>572.5</v>
      </c>
    </row>
    <row r="144" spans="1:14" ht="19.5" customHeight="1">
      <c r="A144" s="15">
        <v>131</v>
      </c>
      <c r="B144" s="25" t="s">
        <v>51</v>
      </c>
      <c r="C144" s="15">
        <v>822</v>
      </c>
      <c r="D144" s="23" t="s">
        <v>15</v>
      </c>
      <c r="E144" s="18" t="s">
        <v>121</v>
      </c>
      <c r="F144" s="18" t="s">
        <v>30</v>
      </c>
      <c r="G144" s="19">
        <f>572.5+72+10+75</f>
        <v>729.5</v>
      </c>
      <c r="H144" s="19">
        <f>572.5</f>
        <v>572.5</v>
      </c>
      <c r="I144" s="19">
        <f>572.5</f>
        <v>572.5</v>
      </c>
      <c r="N144" t="s">
        <v>58</v>
      </c>
    </row>
    <row r="145" spans="1:9" ht="19.5" customHeight="1">
      <c r="A145" s="15">
        <v>132</v>
      </c>
      <c r="B145" s="2" t="s">
        <v>81</v>
      </c>
      <c r="C145" s="15"/>
      <c r="D145" s="23"/>
      <c r="E145" s="18"/>
      <c r="F145" s="18"/>
      <c r="G145" s="19">
        <v>0</v>
      </c>
      <c r="H145" s="19">
        <f>161.6</f>
        <v>161.6</v>
      </c>
      <c r="I145" s="19">
        <f>323.9</f>
        <v>323.9</v>
      </c>
    </row>
    <row r="146" spans="1:11" ht="15.75">
      <c r="A146" s="44" t="s">
        <v>88</v>
      </c>
      <c r="B146" s="45"/>
      <c r="C146" s="15"/>
      <c r="D146" s="29"/>
      <c r="E146" s="29"/>
      <c r="F146" s="29"/>
      <c r="G146" s="19">
        <f>G15+G75+G84+G103+G113+G145</f>
        <v>6985.300000000001</v>
      </c>
      <c r="H146" s="19">
        <f>H15+H75+H84+H103+H113+H145</f>
        <v>6730.1</v>
      </c>
      <c r="I146" s="19">
        <f>I15+I75+I84+I103+I113+I145</f>
        <v>6747.1</v>
      </c>
      <c r="J146" s="5" t="s">
        <v>58</v>
      </c>
      <c r="K146" s="41"/>
    </row>
    <row r="147" spans="1:10" ht="15">
      <c r="A147" s="10"/>
      <c r="B147" s="8"/>
      <c r="C147" s="8"/>
      <c r="D147" s="8"/>
      <c r="E147" s="8"/>
      <c r="F147" s="8"/>
      <c r="G147" s="9"/>
      <c r="H147" s="9"/>
      <c r="I147" s="11"/>
      <c r="J147" s="1"/>
    </row>
    <row r="148" spans="1:10" ht="15">
      <c r="A148" s="10"/>
      <c r="B148" s="42"/>
      <c r="C148" s="42"/>
      <c r="D148" s="38"/>
      <c r="E148" s="38"/>
      <c r="F148" s="38"/>
      <c r="G148" s="39"/>
      <c r="H148" s="39"/>
      <c r="I148" s="39"/>
      <c r="J148" s="1"/>
    </row>
    <row r="149" spans="1:14" ht="15">
      <c r="A149" s="10"/>
      <c r="B149" s="38"/>
      <c r="C149" s="38"/>
      <c r="D149" s="38"/>
      <c r="E149" s="38"/>
      <c r="F149" s="38"/>
      <c r="G149" s="40"/>
      <c r="H149" s="39"/>
      <c r="I149" s="39"/>
      <c r="J149" s="1"/>
      <c r="N149" t="s">
        <v>58</v>
      </c>
    </row>
    <row r="150" spans="1:10" ht="15">
      <c r="A150" s="10"/>
      <c r="B150" s="38"/>
      <c r="C150" s="38"/>
      <c r="D150" s="38"/>
      <c r="E150" s="38"/>
      <c r="F150" s="38"/>
      <c r="G150" s="39"/>
      <c r="H150" s="39"/>
      <c r="I150" s="39"/>
      <c r="J150" s="1"/>
    </row>
    <row r="151" spans="1:9" ht="15">
      <c r="A151" s="10"/>
      <c r="B151" s="38"/>
      <c r="C151" s="38"/>
      <c r="D151" s="38"/>
      <c r="E151" s="38"/>
      <c r="F151" s="38"/>
      <c r="G151" s="38"/>
      <c r="H151" s="38"/>
      <c r="I151" s="38"/>
    </row>
    <row r="152" spans="1:10" ht="15">
      <c r="A152" s="10"/>
      <c r="B152" s="38"/>
      <c r="C152" s="38"/>
      <c r="D152" s="38"/>
      <c r="E152" s="38"/>
      <c r="F152" s="38"/>
      <c r="G152" s="38"/>
      <c r="H152" s="38"/>
      <c r="I152" s="38"/>
      <c r="J152" s="41"/>
    </row>
    <row r="153" spans="1:15" ht="15">
      <c r="A153" s="10"/>
      <c r="B153" s="38"/>
      <c r="C153" s="38"/>
      <c r="D153" s="38"/>
      <c r="E153" s="38"/>
      <c r="F153" s="38"/>
      <c r="G153" s="38"/>
      <c r="H153" s="38"/>
      <c r="I153" s="38"/>
      <c r="O153" t="s">
        <v>58</v>
      </c>
    </row>
    <row r="154" spans="1:9" ht="15.75">
      <c r="A154" s="3"/>
      <c r="B154" s="41"/>
      <c r="C154" s="41"/>
      <c r="D154" s="41"/>
      <c r="E154" s="41"/>
      <c r="F154" s="41"/>
      <c r="G154" s="41"/>
      <c r="H154" s="41"/>
      <c r="I154" s="41"/>
    </row>
    <row r="155" spans="1:9" ht="15.75">
      <c r="A155" s="3"/>
      <c r="B155" s="41"/>
      <c r="C155" s="41"/>
      <c r="D155" s="41"/>
      <c r="E155" s="41"/>
      <c r="F155" s="41"/>
      <c r="G155" s="41"/>
      <c r="H155" s="41"/>
      <c r="I155" s="41"/>
    </row>
    <row r="156" spans="1:9" ht="15.75">
      <c r="A156" s="3"/>
      <c r="C156" s="41"/>
      <c r="D156" s="41"/>
      <c r="E156" s="41"/>
      <c r="F156" s="41"/>
      <c r="G156" s="41"/>
      <c r="H156" s="41"/>
      <c r="I156" s="41"/>
    </row>
    <row r="157" spans="1:8" ht="15.75">
      <c r="A157" s="3"/>
      <c r="D157" t="s">
        <v>58</v>
      </c>
      <c r="H157" t="s">
        <v>58</v>
      </c>
    </row>
    <row r="158" ht="15.75">
      <c r="A158" s="3"/>
    </row>
    <row r="159" ht="15.75">
      <c r="A159" s="3"/>
    </row>
    <row r="160" spans="1:6" ht="15.75">
      <c r="A160" s="3"/>
      <c r="F160" t="s">
        <v>58</v>
      </c>
    </row>
    <row r="161" ht="15.75">
      <c r="A161" s="3"/>
    </row>
    <row r="162" ht="15.75">
      <c r="A162" s="3"/>
    </row>
    <row r="163" ht="15.75">
      <c r="A163" s="3"/>
    </row>
    <row r="164" ht="15.75">
      <c r="A164" s="3"/>
    </row>
    <row r="165" ht="15.75">
      <c r="A165" s="3"/>
    </row>
  </sheetData>
  <sheetProtection/>
  <autoFilter ref="A12:I146"/>
  <mergeCells count="9">
    <mergeCell ref="A146:B146"/>
    <mergeCell ref="F1:I1"/>
    <mergeCell ref="F2:I2"/>
    <mergeCell ref="F3:I3"/>
    <mergeCell ref="A9:I10"/>
    <mergeCell ref="F8:I8"/>
    <mergeCell ref="F5:I5"/>
    <mergeCell ref="F6:I6"/>
    <mergeCell ref="F7:I7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Пользователь Windows</cp:lastModifiedBy>
  <cp:lastPrinted>2023-12-26T08:32:09Z</cp:lastPrinted>
  <dcterms:created xsi:type="dcterms:W3CDTF">2006-12-12T07:04:01Z</dcterms:created>
  <dcterms:modified xsi:type="dcterms:W3CDTF">2023-12-26T08:34:17Z</dcterms:modified>
  <cp:category/>
  <cp:version/>
  <cp:contentType/>
  <cp:contentStatus/>
</cp:coreProperties>
</file>