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520" activeTab="0"/>
  </bookViews>
  <sheets>
    <sheet name="Измен (4)" sheetId="1" r:id="rId1"/>
    <sheet name="Лист2" sheetId="2" r:id="rId2"/>
    <sheet name="Лист3" sheetId="3" r:id="rId3"/>
  </sheets>
  <definedNames>
    <definedName name="_xlnm._FilterDatabase" localSheetId="0" hidden="1">'Измен (4)'!$A$12:$H$207</definedName>
    <definedName name="_xlnm.Print_Titles" localSheetId="0">'Измен (4)'!$13:$13</definedName>
  </definedNames>
  <calcPr fullCalcOnLoad="1"/>
</workbook>
</file>

<file path=xl/sharedStrings.xml><?xml version="1.0" encoding="utf-8"?>
<sst xmlns="http://schemas.openxmlformats.org/spreadsheetml/2006/main" count="694" uniqueCount="164">
  <si>
    <t>500</t>
  </si>
  <si>
    <t>№ п/п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</si>
  <si>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</si>
  <si>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</si>
  <si>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</si>
  <si>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Непрограммные расходы отдельных органов исполнительной власти</t>
  </si>
  <si>
    <t>Межбюджетные трансферты</t>
  </si>
  <si>
    <t>200</t>
  </si>
  <si>
    <t>110</t>
  </si>
  <si>
    <t>100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</si>
  <si>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</si>
  <si>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</si>
  <si>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</si>
  <si>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</si>
  <si>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Раздел, подраздел</t>
  </si>
  <si>
    <t>0500</t>
  </si>
  <si>
    <t>0503</t>
  </si>
  <si>
    <t>0505</t>
  </si>
  <si>
    <t>0502</t>
  </si>
  <si>
    <t>ЖИЛИЩНО-КОММУНАЛЬНОЕ ХОЗЯЙСТВО</t>
  </si>
  <si>
    <t>НАЦИОНАЛЬНАЯ БЕЗОПАСНОСТЬ И ПРАВООХРАНИТЕЛЬНАЯ ДЕЯТЕЛЬНОСТЬ</t>
  </si>
  <si>
    <t>0300</t>
  </si>
  <si>
    <t>0314</t>
  </si>
  <si>
    <t>НАЦИОНАЛЬНАЯ ЭКОНОМИКА</t>
  </si>
  <si>
    <t>0400</t>
  </si>
  <si>
    <t>0409</t>
  </si>
  <si>
    <t>120</t>
  </si>
  <si>
    <t>0100</t>
  </si>
  <si>
    <t>0102</t>
  </si>
  <si>
    <t>0104</t>
  </si>
  <si>
    <t>Иные бюджетные ассигнования</t>
  </si>
  <si>
    <t>800</t>
  </si>
  <si>
    <t>870</t>
  </si>
  <si>
    <t>0111</t>
  </si>
  <si>
    <t>0113</t>
  </si>
  <si>
    <t>НАЦИОНАЛЬНАЯ ОБОРОНА</t>
  </si>
  <si>
    <t>0200</t>
  </si>
  <si>
    <t>0203</t>
  </si>
  <si>
    <t>0310</t>
  </si>
  <si>
    <t>Иные закупки товаров, работ и услуг для обеспечения государственных (муниципальных) нужд</t>
  </si>
  <si>
    <t>Благоустройство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</si>
  <si>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</si>
  <si>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жилищно-коммунального хозяйства</t>
  </si>
  <si>
    <t>Дорожное хозяйство (дорожные фонды)</t>
  </si>
  <si>
    <t>Коммунальное хозяйство</t>
  </si>
  <si>
    <t>Отдельные мероприятия</t>
  </si>
  <si>
    <t>Другие вопросы в области национальной безопасности и правоохранительной деятельности</t>
  </si>
  <si>
    <t>Функционирование администрации Бычковского сельсовета</t>
  </si>
  <si>
    <t>Расходы на выплату персоналу государственных (муниципальных) учреждений</t>
  </si>
  <si>
    <t>Мобилизационная и вневойсковая подготовка</t>
  </si>
  <si>
    <t>Другие общегосударственные вопросы</t>
  </si>
  <si>
    <t>ОБЩЕГОСУДАРСТВЕННЫЕ  ВОПРОСЫ</t>
  </si>
  <si>
    <t>Глава органа местного самоуправления поселения в рамках непрограммных расходов отдельных органов исполнительной власти</t>
  </si>
  <si>
    <t>Функционирование высшего должностного лица субъекта Российской Федерации и муниципального образования</t>
  </si>
  <si>
    <t>Резервные фонды исполнительных органов местного самоуправления по Администрации Бычковского сельсовета в рамках непрограммных расходов отдельных органов исполнительной власти</t>
  </si>
  <si>
    <t>Резервные средства</t>
  </si>
  <si>
    <t>Резервные фонды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</si>
  <si>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</si>
  <si>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</si>
  <si>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</si>
  <si>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Расходы на выплату персоналу казенных учреждений</t>
  </si>
  <si>
    <t>(тыс. рублей)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</si>
  <si>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</si>
  <si>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</si>
  <si>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</si>
  <si>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</si>
  <si>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</t>
  </si>
  <si>
    <t>ОБЩЕГОСУДАРСТВЕННЫЕ ВОПРОСЫ</t>
  </si>
  <si>
    <t>0100000000</t>
  </si>
  <si>
    <t>0110000000</t>
  </si>
  <si>
    <t>0120000000</t>
  </si>
  <si>
    <t>0200000000</t>
  </si>
  <si>
    <t>0290000000</t>
  </si>
  <si>
    <t>9600000000</t>
  </si>
  <si>
    <t>9610000000</t>
  </si>
  <si>
    <t>9610000910</t>
  </si>
  <si>
    <t>9610000920</t>
  </si>
  <si>
    <t>9610000990</t>
  </si>
  <si>
    <t>9610051180</t>
  </si>
  <si>
    <t>9610075140</t>
  </si>
  <si>
    <t>9700000000</t>
  </si>
  <si>
    <t>9710000000</t>
  </si>
  <si>
    <t>Закупка товаров, работ и услуг для обеспечения государственных (муниципальных) нужд</t>
  </si>
  <si>
    <t>0412</t>
  </si>
  <si>
    <t>Другие вопросы в области национальной экономики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</si>
  <si>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администрации Бычковского сельсовета в рамках непрограммных расходов отдельных органов исполнительной власти</t>
  </si>
  <si>
    <t>0190000000</t>
  </si>
  <si>
    <t xml:space="preserve">Отдельные мероприятия </t>
  </si>
  <si>
    <t xml:space="preserve">0500 </t>
  </si>
  <si>
    <t>Условно утвержденные расходы</t>
  </si>
  <si>
    <t xml:space="preserve">Муниципальная программа "Благоустройство территории Бычковского сельсовета, содержание и развитие объектов  инфраструктуры" </t>
  </si>
  <si>
    <t xml:space="preserve">Подпрограмма "Благоустройство территории Бычковского сельсовета" </t>
  </si>
  <si>
    <t xml:space="preserve">Содержание уличного освещения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</si>
  <si>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 xml:space="preserve">Охрана окружающей среды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</si>
  <si>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 xml:space="preserve">Проведение работ по изготовлению землеустроительной документации по межеванию планов земельных участков муниципального образования Бычковского сельсовета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</si>
  <si>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 xml:space="preserve">Обслуживание объектов водоснабжения в рамках подпрограммы "Содержание и развитие объектов инфраструктуры на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</si>
  <si>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 xml:space="preserve">Содержание и развитие объектов водоснабжения в рамках подпрограммы "Содержание и развитие объектов инфраструктуры на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</si>
  <si>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810</t>
  </si>
  <si>
    <t>0130000000</t>
  </si>
  <si>
    <t xml:space="preserve">Подпрограмма "Содержание и развитие объектов инфраструктуры на территории Бычковского сельсовета" </t>
  </si>
  <si>
    <t xml:space="preserve">Коммунальное хозяйство
</t>
  </si>
  <si>
    <t>Подпрограмма "Обеспечение условий реализации муниципальной программы"</t>
  </si>
  <si>
    <t xml:space="preserve">Финансирование оплаты труда работников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Бычковского сельсовета, содержание и развитие объектов инфраструктуры" </t>
  </si>
  <si>
    <t>Иные межбюджетные трансферты по переданным полномочиям бюджету района из бюджета поселения</t>
  </si>
  <si>
    <t>Иные межбюджетные трансферты 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</si>
  <si>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</si>
  <si>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</si>
  <si>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</si>
  <si>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</si>
  <si>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 xml:space="preserve">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комиссий, за счет средств краевого бюджета, в рамках непрограммных расходов отдельных органов исполнительной власти  </t>
  </si>
  <si>
    <t xml:space="preserve">Содержание автомобильных дорог общего пользования местного значения и искусственных сооружений на них за счет средств дорожного фонда Бычковского сельсовета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</si>
  <si>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 xml:space="preserve">Обеспечение объектов недвижимого имущества, техники технической инвентаризацией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</si>
  <si>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0290010490</t>
  </si>
  <si>
    <t>0130010490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</si>
  <si>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"Обеспечение условий реализации муниципальной программы" муниципальной программы "Благоустройство территории Бычковского сельсовета, содержание и развитие объектов  инфраструктуры" </t>
  </si>
  <si>
    <t>к проекту Решения Бычковского сельского Совета депутатов</t>
  </si>
  <si>
    <t>Сумма на 2023 год</t>
  </si>
  <si>
    <t xml:space="preserve">Субсидии на возмещение транспортных затрат, связанных  с предоставлением услуг по обеспечению водой жителей населенных пунктов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</si>
  <si>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Защита населения и территории от чрезвычайных ситуаций природного и техногенного характера, пожарная безопасность</t>
  </si>
  <si>
    <t>0110081010</t>
  </si>
  <si>
    <t>0110081030</t>
  </si>
  <si>
    <t>0110081040</t>
  </si>
  <si>
    <t>0110081050</t>
  </si>
  <si>
    <t>0110081060</t>
  </si>
  <si>
    <t>0110081070</t>
  </si>
  <si>
    <t>0120081210</t>
  </si>
  <si>
    <t>0120081220</t>
  </si>
  <si>
    <t>0130081310</t>
  </si>
  <si>
    <t>0190082030</t>
  </si>
  <si>
    <t>0290082010</t>
  </si>
  <si>
    <t>0290082020</t>
  </si>
  <si>
    <t>9710080010</t>
  </si>
  <si>
    <t>9710080020</t>
  </si>
  <si>
    <t>9710080030</t>
  </si>
  <si>
    <t>9710080040</t>
  </si>
  <si>
    <t>9710080060</t>
  </si>
  <si>
    <t>Сумма на 2024 год</t>
  </si>
  <si>
    <t>0110088020</t>
  </si>
  <si>
    <t>Приложение 5</t>
  </si>
  <si>
    <t xml:space="preserve">Содержание автомобильных дорог общего пользования местного значения за счет средств районного бюджета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</si>
  <si>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 xml:space="preserve">Расходы на обеспечение первичных мер пожарной безопасности в рамках отдельных мероприятий муниципальной программы Бычковского сельсовета "О мерах противодействию терроризму, экстремизму, чрезвычайных ситуаций и обеспечение первичных мер пожарной безопасности на территории Бычковского сельсовета" 
</t>
  </si>
  <si>
    <t xml:space="preserve">Муниципальная программа "О мерах противодействию терроризму, экстремизму, чрезвычайных ситуаций и обеспечение первичных мер пожарной безопасности на территории Бычковского сельсовета"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</si>
  <si>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муниципальной программы "О мерах противодействию терроризму, экстремизму, чрезвычайных ситуаций и обеспечение первичных мер пожарной безопасности на территории Бычковского сельсовета" </t>
  </si>
  <si>
    <t xml:space="preserve">Проведение воспитательной, пропагандисткой работы с населением, направленной на предупреждение террористической и экстремистской деятельности в рамках отдельных мероприятий муниципальной программы   "О мерах противодействию терроризму, экстремизму, чрезвычайных ситуаций и обеспечение первичных мер пожарной безопасности на территории Бычковского сельсовета" 
</t>
  </si>
  <si>
    <t>Сумма на 2025 год</t>
  </si>
  <si>
    <t>Финансовое обеспечение мероприятий направленных на осуществление первичного воинского учета органами местного самоуправления поселений в рамках непрограммных расходов отдельных органов исполнительной власти</t>
  </si>
  <si>
    <t>Распределение бюджетных ассигнований по целевым статьям (муниципальным программам Бычковского сельсовета Большеулуйского района и непрограммным направлениям деятельности), группам и подгруппам видов расходов, разделам, подразделам классификации расходов бюджета  Бычковского сельсовета  на 2023 год и плановый период 2024-2025 годов</t>
  </si>
  <si>
    <t xml:space="preserve">Мероприятия, направленные на повышение надежности функционирования систем жизнеобеспечения граждан сельских  поселений  в рамках отдельных мероприятий муниципальной программы "Благоустройство территории Бычковского сельсовета, содержание и развитие объектов  инфраструктуры" </t>
  </si>
  <si>
    <t>от 28.12.2022 № 54</t>
  </si>
  <si>
    <t>к  Решению Бычковского сельского Совета депутатов</t>
  </si>
  <si>
    <t>0290074120</t>
  </si>
  <si>
    <t xml:space="preserve">Мероприятие, направленное на обеспечение первичных мер пожарной безопасности, за счет средств краевого бюджета, в рамках отдельных мероприятий муниципальной программы  "О мерах противодействию терроризму, экстремизму, чрезвычайных ситуаций и обеспечение первичных мер пожарной безопасности на территории Бычковского сельсовета" </t>
  </si>
  <si>
    <t>02900S4120</t>
  </si>
  <si>
    <t xml:space="preserve">Мероприятие, направленное на обеспечение первичных мер пожарной безопасности, за счет средств местного бюджета, в рамках отдельных мероприятий муниципальной программы  "О мерах противодействию терроризму, экстремизму, чрезвычайных ситуаций и обеспечение первичных мер пожарной безопасности на территории Бычковского сельсовета" </t>
  </si>
  <si>
    <t>01100S5090</t>
  </si>
  <si>
    <t xml:space="preserve">Финансовое обеспечение мероприятий, направленных на капитальный ремонт и ремонт автомобильных дорог общего пользования местного значения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</si>
  <si>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01100S5050</t>
  </si>
  <si>
    <t xml:space="preserve">Финансовое обеспечение мероприятий, направленных на подготовку описаний местоположения границ территориальных зон Бычковского сельсовета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</si>
  <si>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0110077450</t>
  </si>
  <si>
    <t xml:space="preserve">Финансирование мероприятий за счет средств налогового потенциала 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</si>
  <si>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Финансовое обеспечение на частичную компенсацию расходов на повышение оплаты труда отдельным категориям работников бюджетной сферы в рамках непрограммных расходов отдельных органов исполнительной власти</t>
  </si>
  <si>
    <t>9610027240</t>
  </si>
  <si>
    <t>Приложение 4</t>
  </si>
  <si>
    <t>от 26.12.2023 № 88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</si>
</sst>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  <numFmt numFmtId="183" formatCode="0.000"/>
  </numFmts>
  <fonts count="4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3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2" fontId="3" fillId="32" borderId="10" xfId="0" applyNumberFormat="1" applyFont="1" applyFill="1" applyBorder="1" applyAlignment="1">
      <alignment vertical="top" wrapText="1"/>
    </xf>
    <xf numFmtId="182" fontId="3" fillId="32" borderId="10" xfId="0" applyNumberFormat="1" applyFont="1" applyFill="1" applyBorder="1" applyAlignment="1">
      <alignment horizontal="center" vertical="center"/>
    </xf>
    <xf numFmtId="182" fontId="3" fillId="32" borderId="10" xfId="0" applyNumberFormat="1" applyFont="1" applyFill="1" applyBorder="1" applyAlignment="1">
      <alignment horizontal="right" vertical="center" wrapText="1"/>
    </xf>
    <xf numFmtId="182" fontId="4" fillId="32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right" vertical="center" wrapText="1"/>
    </xf>
    <xf numFmtId="182" fontId="3" fillId="0" borderId="10" xfId="0" applyNumberFormat="1" applyFont="1" applyBorder="1" applyAlignment="1">
      <alignment vertical="top" wrapText="1"/>
    </xf>
    <xf numFmtId="182" fontId="3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right" vertical="center" wrapText="1"/>
    </xf>
    <xf numFmtId="182" fontId="3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Border="1" applyAlignment="1">
      <alignment horizontal="right" vertical="distributed" wrapText="1"/>
    </xf>
    <xf numFmtId="182" fontId="4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32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/>
    </xf>
    <xf numFmtId="182" fontId="4" fillId="0" borderId="10" xfId="0" applyNumberFormat="1" applyFont="1" applyBorder="1" applyAlignment="1">
      <alignment horizontal="right" vertical="center" wrapText="1"/>
    </xf>
    <xf numFmtId="182" fontId="0" fillId="0" borderId="0" xfId="0" applyNumberFormat="1" applyAlignment="1">
      <alignment/>
    </xf>
    <xf numFmtId="182" fontId="0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2" fontId="3" fillId="0" borderId="0" xfId="0" applyNumberFormat="1" applyFont="1" applyFill="1" applyBorder="1" applyAlignment="1">
      <alignment horizontal="right" vertical="center" wrapText="1"/>
    </xf>
    <xf numFmtId="182" fontId="0" fillId="32" borderId="0" xfId="0" applyNumberFormat="1" applyFont="1" applyFill="1" applyAlignment="1">
      <alignment/>
    </xf>
    <xf numFmtId="182" fontId="7" fillId="0" borderId="0" xfId="0" applyNumberFormat="1" applyFont="1" applyAlignment="1">
      <alignment/>
    </xf>
    <xf numFmtId="182" fontId="0" fillId="0" borderId="0" xfId="0" applyNumberFormat="1" applyBorder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8" fillId="0" borderId="0" xfId="42" applyFont="1" applyAlignment="1" applyProtection="1">
      <alignment horizontal="right"/>
      <protection/>
    </xf>
    <xf numFmtId="49" fontId="3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left" vertical="justify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42" applyFont="1" applyAlignment="1" applyProtection="1">
      <alignment horizontal="right"/>
      <protection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6"/>
  <sheetViews>
    <sheetView tabSelected="1" zoomScale="93" zoomScaleNormal="93" zoomScalePageLayoutView="0" workbookViewId="0" topLeftCell="B189">
      <selection activeCell="I207" sqref="I207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7.25390625" style="0" customWidth="1"/>
    <col min="4" max="5" width="10.625" style="0" customWidth="1"/>
    <col min="6" max="6" width="13.875" style="0" customWidth="1"/>
    <col min="7" max="8" width="13.75390625" style="0" customWidth="1"/>
  </cols>
  <sheetData>
    <row r="1" spans="1:8" ht="12.75">
      <c r="A1" s="10"/>
      <c r="B1" s="10"/>
      <c r="C1" s="10"/>
      <c r="D1" s="10"/>
      <c r="E1" s="50" t="s">
        <v>162</v>
      </c>
      <c r="F1" s="50"/>
      <c r="G1" s="50"/>
      <c r="H1" s="50"/>
    </row>
    <row r="2" spans="1:8" ht="15.75" customHeight="1">
      <c r="A2" s="10"/>
      <c r="B2" s="10"/>
      <c r="C2" s="10"/>
      <c r="D2" s="50" t="s">
        <v>115</v>
      </c>
      <c r="E2" s="50"/>
      <c r="F2" s="50"/>
      <c r="G2" s="50"/>
      <c r="H2" s="50"/>
    </row>
    <row r="3" spans="1:8" ht="12.75">
      <c r="A3" s="10"/>
      <c r="B3" s="10"/>
      <c r="C3" s="10"/>
      <c r="D3" s="32"/>
      <c r="E3" s="51" t="s">
        <v>163</v>
      </c>
      <c r="F3" s="50"/>
      <c r="G3" s="50"/>
      <c r="H3" s="50"/>
    </row>
    <row r="4" spans="1:8" ht="12.75">
      <c r="A4" s="10"/>
      <c r="B4" s="10"/>
      <c r="C4" s="10"/>
      <c r="D4" s="32"/>
      <c r="E4" s="46"/>
      <c r="F4" s="32"/>
      <c r="G4" s="32"/>
      <c r="H4" s="32"/>
    </row>
    <row r="5" spans="1:8" ht="12.75">
      <c r="A5" s="10"/>
      <c r="B5" s="10"/>
      <c r="C5" s="10"/>
      <c r="D5" s="10"/>
      <c r="E5" s="50" t="s">
        <v>138</v>
      </c>
      <c r="F5" s="50"/>
      <c r="G5" s="50"/>
      <c r="H5" s="50"/>
    </row>
    <row r="6" spans="1:8" ht="12.75">
      <c r="A6" s="10"/>
      <c r="B6" s="10"/>
      <c r="C6" s="10"/>
      <c r="D6" s="50" t="s">
        <v>149</v>
      </c>
      <c r="E6" s="50"/>
      <c r="F6" s="50"/>
      <c r="G6" s="50"/>
      <c r="H6" s="50"/>
    </row>
    <row r="7" spans="1:8" ht="12.75">
      <c r="A7" s="10"/>
      <c r="B7" s="10"/>
      <c r="C7" s="10"/>
      <c r="D7" s="32"/>
      <c r="E7" s="51" t="s">
        <v>148</v>
      </c>
      <c r="F7" s="50"/>
      <c r="G7" s="50"/>
      <c r="H7" s="50"/>
    </row>
    <row r="8" spans="1:8" ht="12.75">
      <c r="A8" s="10"/>
      <c r="B8" s="10"/>
      <c r="C8" s="10"/>
      <c r="D8" s="10"/>
      <c r="E8" s="50"/>
      <c r="F8" s="50"/>
      <c r="G8" s="50"/>
      <c r="H8" s="50"/>
    </row>
    <row r="9" spans="1:8" ht="14.25" customHeight="1">
      <c r="A9" s="52" t="s">
        <v>146</v>
      </c>
      <c r="B9" s="53"/>
      <c r="C9" s="53"/>
      <c r="D9" s="53"/>
      <c r="E9" s="53"/>
      <c r="F9" s="53"/>
      <c r="G9" s="53"/>
      <c r="H9" s="53"/>
    </row>
    <row r="10" spans="1:8" ht="34.5" customHeight="1">
      <c r="A10" s="53"/>
      <c r="B10" s="53"/>
      <c r="C10" s="53"/>
      <c r="D10" s="53"/>
      <c r="E10" s="53"/>
      <c r="F10" s="53"/>
      <c r="G10" s="53"/>
      <c r="H10" s="53"/>
    </row>
    <row r="11" spans="1:8" ht="12.75">
      <c r="A11" s="10"/>
      <c r="B11" s="10"/>
      <c r="C11" s="10"/>
      <c r="D11" s="49"/>
      <c r="E11" s="49"/>
      <c r="F11" s="49"/>
      <c r="G11" s="11"/>
      <c r="H11" s="30" t="s">
        <v>61</v>
      </c>
    </row>
    <row r="12" spans="1:8" ht="48" customHeight="1">
      <c r="A12" s="33" t="s">
        <v>1</v>
      </c>
      <c r="B12" s="3" t="s">
        <v>4</v>
      </c>
      <c r="C12" s="33" t="s">
        <v>2</v>
      </c>
      <c r="D12" s="33" t="s">
        <v>3</v>
      </c>
      <c r="E12" s="33" t="s">
        <v>14</v>
      </c>
      <c r="F12" s="33" t="s">
        <v>116</v>
      </c>
      <c r="G12" s="33" t="s">
        <v>136</v>
      </c>
      <c r="H12" s="33" t="s">
        <v>144</v>
      </c>
    </row>
    <row r="13" spans="1:8" ht="18.75" customHeight="1">
      <c r="A13" s="3"/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7">
        <v>6</v>
      </c>
      <c r="H13" s="7">
        <v>7</v>
      </c>
    </row>
    <row r="14" spans="1:12" ht="42.75" customHeight="1">
      <c r="A14" s="34">
        <v>1</v>
      </c>
      <c r="B14" s="25" t="s">
        <v>90</v>
      </c>
      <c r="C14" s="22" t="s">
        <v>68</v>
      </c>
      <c r="D14" s="22"/>
      <c r="E14" s="22"/>
      <c r="F14" s="18">
        <f>F15+F66+F77+F88</f>
        <v>3055.7000000000003</v>
      </c>
      <c r="G14" s="18">
        <f>G15+G66+G77+G88</f>
        <v>2258.3</v>
      </c>
      <c r="H14" s="18">
        <f>H15+H66+H77+H88</f>
        <v>2108.4</v>
      </c>
      <c r="I14" s="38"/>
      <c r="L14" t="s">
        <v>66</v>
      </c>
    </row>
    <row r="15" spans="1:9" ht="21" customHeight="1">
      <c r="A15" s="35">
        <v>2</v>
      </c>
      <c r="B15" s="19" t="s">
        <v>91</v>
      </c>
      <c r="C15" s="20" t="s">
        <v>69</v>
      </c>
      <c r="D15" s="20"/>
      <c r="E15" s="20"/>
      <c r="F15" s="21">
        <f>F16+F21+F26+F31+F36+F41+F56+F46+F51+F61</f>
        <v>1846.3000000000002</v>
      </c>
      <c r="G15" s="21">
        <f>G21+G26+G31+G36+G41+G46+G51</f>
        <v>1175.9</v>
      </c>
      <c r="H15" s="21">
        <f>H21+H26+H31+H36+H41+H46+H51</f>
        <v>1026</v>
      </c>
      <c r="I15" s="38"/>
    </row>
    <row r="16" spans="1:9" ht="71.25" customHeight="1">
      <c r="A16" s="34">
        <v>3</v>
      </c>
      <c r="B16" s="19" t="s">
        <v>159</v>
      </c>
      <c r="C16" s="47" t="s">
        <v>158</v>
      </c>
      <c r="D16" s="20"/>
      <c r="E16" s="20"/>
      <c r="F16" s="21">
        <f aca="true" t="shared" si="0" ref="F16:H19">F17</f>
        <v>6.6</v>
      </c>
      <c r="G16" s="21">
        <f t="shared" si="0"/>
        <v>0</v>
      </c>
      <c r="H16" s="21">
        <f t="shared" si="0"/>
        <v>0</v>
      </c>
      <c r="I16" s="38"/>
    </row>
    <row r="17" spans="1:9" ht="21" customHeight="1">
      <c r="A17" s="35">
        <v>4</v>
      </c>
      <c r="B17" s="14" t="s">
        <v>82</v>
      </c>
      <c r="C17" s="47" t="s">
        <v>158</v>
      </c>
      <c r="D17" s="15" t="s">
        <v>7</v>
      </c>
      <c r="E17" s="15"/>
      <c r="F17" s="21">
        <f t="shared" si="0"/>
        <v>6.6</v>
      </c>
      <c r="G17" s="21">
        <f t="shared" si="0"/>
        <v>0</v>
      </c>
      <c r="H17" s="21">
        <f t="shared" si="0"/>
        <v>0</v>
      </c>
      <c r="I17" s="38"/>
    </row>
    <row r="18" spans="1:9" ht="21" customHeight="1">
      <c r="A18" s="34">
        <v>5</v>
      </c>
      <c r="B18" s="14" t="s">
        <v>39</v>
      </c>
      <c r="C18" s="47" t="s">
        <v>158</v>
      </c>
      <c r="D18" s="15" t="s">
        <v>10</v>
      </c>
      <c r="E18" s="15"/>
      <c r="F18" s="21">
        <f t="shared" si="0"/>
        <v>6.6</v>
      </c>
      <c r="G18" s="21">
        <f t="shared" si="0"/>
        <v>0</v>
      </c>
      <c r="H18" s="21">
        <f t="shared" si="0"/>
        <v>0</v>
      </c>
      <c r="I18" s="38"/>
    </row>
    <row r="19" spans="1:9" ht="21" customHeight="1">
      <c r="A19" s="35">
        <v>6</v>
      </c>
      <c r="B19" s="14" t="s">
        <v>19</v>
      </c>
      <c r="C19" s="47" t="s">
        <v>158</v>
      </c>
      <c r="D19" s="15" t="s">
        <v>10</v>
      </c>
      <c r="E19" s="15" t="s">
        <v>15</v>
      </c>
      <c r="F19" s="21">
        <f t="shared" si="0"/>
        <v>6.6</v>
      </c>
      <c r="G19" s="21">
        <f t="shared" si="0"/>
        <v>0</v>
      </c>
      <c r="H19" s="21">
        <f t="shared" si="0"/>
        <v>0</v>
      </c>
      <c r="I19" s="38"/>
    </row>
    <row r="20" spans="1:9" ht="21" customHeight="1">
      <c r="A20" s="34">
        <v>7</v>
      </c>
      <c r="B20" s="14" t="s">
        <v>40</v>
      </c>
      <c r="C20" s="47" t="s">
        <v>158</v>
      </c>
      <c r="D20" s="15" t="s">
        <v>10</v>
      </c>
      <c r="E20" s="15" t="s">
        <v>16</v>
      </c>
      <c r="F20" s="21">
        <f>6.6</f>
        <v>6.6</v>
      </c>
      <c r="G20" s="21">
        <f>0</f>
        <v>0</v>
      </c>
      <c r="H20" s="21">
        <f>0</f>
        <v>0</v>
      </c>
      <c r="I20" s="38"/>
    </row>
    <row r="21" spans="1:14" s="8" customFormat="1" ht="52.5" customHeight="1">
      <c r="A21" s="35">
        <v>8</v>
      </c>
      <c r="B21" s="14" t="s">
        <v>92</v>
      </c>
      <c r="C21" s="26" t="s">
        <v>119</v>
      </c>
      <c r="D21" s="15"/>
      <c r="E21" s="15"/>
      <c r="F21" s="16">
        <f>F22</f>
        <v>720.6</v>
      </c>
      <c r="G21" s="16">
        <f>G22</f>
        <v>700</v>
      </c>
      <c r="H21" s="16">
        <f>H22</f>
        <v>550.1</v>
      </c>
      <c r="I21" s="39"/>
      <c r="M21" s="8" t="s">
        <v>66</v>
      </c>
      <c r="N21" s="8" t="s">
        <v>66</v>
      </c>
    </row>
    <row r="22" spans="1:15" s="1" customFormat="1" ht="20.25" customHeight="1">
      <c r="A22" s="34">
        <v>9</v>
      </c>
      <c r="B22" s="14" t="s">
        <v>82</v>
      </c>
      <c r="C22" s="26" t="s">
        <v>119</v>
      </c>
      <c r="D22" s="15" t="s">
        <v>7</v>
      </c>
      <c r="E22" s="15"/>
      <c r="F22" s="16">
        <f aca="true" t="shared" si="1" ref="F22:H23">F23</f>
        <v>720.6</v>
      </c>
      <c r="G22" s="16">
        <f t="shared" si="1"/>
        <v>700</v>
      </c>
      <c r="H22" s="16">
        <f t="shared" si="1"/>
        <v>550.1</v>
      </c>
      <c r="I22" s="40"/>
      <c r="O22" s="1" t="s">
        <v>66</v>
      </c>
    </row>
    <row r="23" spans="1:14" ht="20.25" customHeight="1">
      <c r="A23" s="35">
        <v>10</v>
      </c>
      <c r="B23" s="14" t="s">
        <v>39</v>
      </c>
      <c r="C23" s="26" t="s">
        <v>119</v>
      </c>
      <c r="D23" s="15" t="s">
        <v>10</v>
      </c>
      <c r="E23" s="15"/>
      <c r="F23" s="16">
        <f t="shared" si="1"/>
        <v>720.6</v>
      </c>
      <c r="G23" s="16">
        <f t="shared" si="1"/>
        <v>700</v>
      </c>
      <c r="H23" s="16">
        <f t="shared" si="1"/>
        <v>550.1</v>
      </c>
      <c r="I23" s="38"/>
      <c r="N23" t="s">
        <v>66</v>
      </c>
    </row>
    <row r="24" spans="1:14" ht="16.5" customHeight="1">
      <c r="A24" s="34">
        <v>11</v>
      </c>
      <c r="B24" s="14" t="s">
        <v>19</v>
      </c>
      <c r="C24" s="26" t="s">
        <v>119</v>
      </c>
      <c r="D24" s="15" t="s">
        <v>10</v>
      </c>
      <c r="E24" s="15" t="s">
        <v>15</v>
      </c>
      <c r="F24" s="16">
        <f>F25</f>
        <v>720.6</v>
      </c>
      <c r="G24" s="16">
        <f>G25</f>
        <v>700</v>
      </c>
      <c r="H24" s="16">
        <f>H25</f>
        <v>550.1</v>
      </c>
      <c r="I24" s="38"/>
      <c r="N24" t="s">
        <v>66</v>
      </c>
    </row>
    <row r="25" spans="1:9" ht="17.25" customHeight="1">
      <c r="A25" s="35">
        <v>12</v>
      </c>
      <c r="B25" s="14" t="s">
        <v>40</v>
      </c>
      <c r="C25" s="26" t="s">
        <v>119</v>
      </c>
      <c r="D25" s="15" t="s">
        <v>10</v>
      </c>
      <c r="E25" s="15" t="s">
        <v>16</v>
      </c>
      <c r="F25" s="16">
        <f>30+670+40+(-19.4)</f>
        <v>720.6</v>
      </c>
      <c r="G25" s="16">
        <f>30+670</f>
        <v>700</v>
      </c>
      <c r="H25" s="16">
        <f>30+670-149.9</f>
        <v>550.1</v>
      </c>
      <c r="I25" s="38"/>
    </row>
    <row r="26" spans="1:15" ht="70.5" customHeight="1">
      <c r="A26" s="34">
        <v>13</v>
      </c>
      <c r="B26" s="14" t="s">
        <v>117</v>
      </c>
      <c r="C26" s="26" t="s">
        <v>120</v>
      </c>
      <c r="D26" s="15"/>
      <c r="E26" s="15"/>
      <c r="F26" s="16">
        <f>F27</f>
        <v>90</v>
      </c>
      <c r="G26" s="16">
        <f>G27</f>
        <v>90</v>
      </c>
      <c r="H26" s="16">
        <f>H27</f>
        <v>90</v>
      </c>
      <c r="I26" s="38"/>
      <c r="K26" t="s">
        <v>66</v>
      </c>
      <c r="N26" t="s">
        <v>66</v>
      </c>
      <c r="O26" t="s">
        <v>66</v>
      </c>
    </row>
    <row r="27" spans="1:9" ht="30" customHeight="1">
      <c r="A27" s="35">
        <v>14</v>
      </c>
      <c r="B27" s="14" t="s">
        <v>82</v>
      </c>
      <c r="C27" s="26" t="s">
        <v>120</v>
      </c>
      <c r="D27" s="26">
        <v>800</v>
      </c>
      <c r="E27" s="15"/>
      <c r="F27" s="16">
        <f aca="true" t="shared" si="2" ref="F27:H29">F28</f>
        <v>90</v>
      </c>
      <c r="G27" s="16">
        <f t="shared" si="2"/>
        <v>90</v>
      </c>
      <c r="H27" s="16">
        <f t="shared" si="2"/>
        <v>90</v>
      </c>
      <c r="I27" s="38"/>
    </row>
    <row r="28" spans="1:9" ht="30.75" customHeight="1">
      <c r="A28" s="34">
        <v>15</v>
      </c>
      <c r="B28" s="14" t="s">
        <v>39</v>
      </c>
      <c r="C28" s="26" t="s">
        <v>120</v>
      </c>
      <c r="D28" s="26" t="s">
        <v>97</v>
      </c>
      <c r="E28" s="15"/>
      <c r="F28" s="16">
        <f t="shared" si="2"/>
        <v>90</v>
      </c>
      <c r="G28" s="16">
        <f t="shared" si="2"/>
        <v>90</v>
      </c>
      <c r="H28" s="16">
        <f t="shared" si="2"/>
        <v>90</v>
      </c>
      <c r="I28" s="38"/>
    </row>
    <row r="29" spans="1:13" ht="25.5" customHeight="1">
      <c r="A29" s="35">
        <v>16</v>
      </c>
      <c r="B29" s="14" t="s">
        <v>19</v>
      </c>
      <c r="C29" s="26" t="s">
        <v>120</v>
      </c>
      <c r="D29" s="26" t="s">
        <v>97</v>
      </c>
      <c r="E29" s="15" t="s">
        <v>15</v>
      </c>
      <c r="F29" s="16">
        <f t="shared" si="2"/>
        <v>90</v>
      </c>
      <c r="G29" s="16">
        <f t="shared" si="2"/>
        <v>90</v>
      </c>
      <c r="H29" s="16">
        <f t="shared" si="2"/>
        <v>90</v>
      </c>
      <c r="I29" s="38"/>
      <c r="M29" t="s">
        <v>66</v>
      </c>
    </row>
    <row r="30" spans="1:11" ht="22.5" customHeight="1">
      <c r="A30" s="34">
        <v>17</v>
      </c>
      <c r="B30" s="14" t="s">
        <v>100</v>
      </c>
      <c r="C30" s="26" t="s">
        <v>120</v>
      </c>
      <c r="D30" s="26" t="s">
        <v>97</v>
      </c>
      <c r="E30" s="26" t="s">
        <v>18</v>
      </c>
      <c r="F30" s="16">
        <f>90</f>
        <v>90</v>
      </c>
      <c r="G30" s="16">
        <f>90</f>
        <v>90</v>
      </c>
      <c r="H30" s="16">
        <f>90</f>
        <v>90</v>
      </c>
      <c r="I30" s="38"/>
      <c r="K30" t="s">
        <v>66</v>
      </c>
    </row>
    <row r="31" spans="1:14" ht="85.5" customHeight="1">
      <c r="A31" s="35">
        <v>18</v>
      </c>
      <c r="B31" s="14" t="s">
        <v>110</v>
      </c>
      <c r="C31" s="26" t="s">
        <v>121</v>
      </c>
      <c r="D31" s="15"/>
      <c r="E31" s="15"/>
      <c r="F31" s="16">
        <f aca="true" t="shared" si="3" ref="F31:H34">F32</f>
        <v>200</v>
      </c>
      <c r="G31" s="16">
        <f t="shared" si="3"/>
        <v>200</v>
      </c>
      <c r="H31" s="16">
        <f t="shared" si="3"/>
        <v>200</v>
      </c>
      <c r="I31" s="38"/>
      <c r="N31" t="s">
        <v>66</v>
      </c>
    </row>
    <row r="32" spans="1:9" ht="21" customHeight="1">
      <c r="A32" s="34">
        <v>19</v>
      </c>
      <c r="B32" s="14" t="s">
        <v>82</v>
      </c>
      <c r="C32" s="26" t="s">
        <v>121</v>
      </c>
      <c r="D32" s="15" t="s">
        <v>7</v>
      </c>
      <c r="E32" s="17"/>
      <c r="F32" s="16">
        <f t="shared" si="3"/>
        <v>200</v>
      </c>
      <c r="G32" s="16">
        <f t="shared" si="3"/>
        <v>200</v>
      </c>
      <c r="H32" s="16">
        <f t="shared" si="3"/>
        <v>200</v>
      </c>
      <c r="I32" s="38"/>
    </row>
    <row r="33" spans="1:9" ht="21" customHeight="1">
      <c r="A33" s="35">
        <v>20</v>
      </c>
      <c r="B33" s="14" t="s">
        <v>39</v>
      </c>
      <c r="C33" s="26" t="s">
        <v>121</v>
      </c>
      <c r="D33" s="15" t="s">
        <v>10</v>
      </c>
      <c r="E33" s="15"/>
      <c r="F33" s="16">
        <f t="shared" si="3"/>
        <v>200</v>
      </c>
      <c r="G33" s="16">
        <f t="shared" si="3"/>
        <v>200</v>
      </c>
      <c r="H33" s="16">
        <f t="shared" si="3"/>
        <v>200</v>
      </c>
      <c r="I33" s="38"/>
    </row>
    <row r="34" spans="1:9" ht="21" customHeight="1">
      <c r="A34" s="34">
        <v>21</v>
      </c>
      <c r="B34" s="14" t="s">
        <v>23</v>
      </c>
      <c r="C34" s="26" t="s">
        <v>121</v>
      </c>
      <c r="D34" s="15" t="s">
        <v>10</v>
      </c>
      <c r="E34" s="15" t="s">
        <v>24</v>
      </c>
      <c r="F34" s="16">
        <f t="shared" si="3"/>
        <v>200</v>
      </c>
      <c r="G34" s="16">
        <f t="shared" si="3"/>
        <v>200</v>
      </c>
      <c r="H34" s="16">
        <f t="shared" si="3"/>
        <v>200</v>
      </c>
      <c r="I34" s="38"/>
    </row>
    <row r="35" spans="1:9" ht="21" customHeight="1">
      <c r="A35" s="35">
        <v>22</v>
      </c>
      <c r="B35" s="14" t="s">
        <v>43</v>
      </c>
      <c r="C35" s="26" t="s">
        <v>121</v>
      </c>
      <c r="D35" s="15" t="s">
        <v>10</v>
      </c>
      <c r="E35" s="15" t="s">
        <v>25</v>
      </c>
      <c r="F35" s="16">
        <f>200</f>
        <v>200</v>
      </c>
      <c r="G35" s="18">
        <f>200</f>
        <v>200</v>
      </c>
      <c r="H35" s="18">
        <f>200</f>
        <v>200</v>
      </c>
      <c r="I35" s="41"/>
    </row>
    <row r="36" spans="1:9" ht="56.25" customHeight="1">
      <c r="A36" s="34">
        <v>23</v>
      </c>
      <c r="B36" s="14" t="s">
        <v>93</v>
      </c>
      <c r="C36" s="26" t="s">
        <v>122</v>
      </c>
      <c r="D36" s="15"/>
      <c r="E36" s="15"/>
      <c r="F36" s="16">
        <f aca="true" t="shared" si="4" ref="F36:H39">F37</f>
        <v>49.7</v>
      </c>
      <c r="G36" s="16">
        <f t="shared" si="4"/>
        <v>49.7</v>
      </c>
      <c r="H36" s="16">
        <f t="shared" si="4"/>
        <v>49.7</v>
      </c>
      <c r="I36" s="41"/>
    </row>
    <row r="37" spans="1:9" ht="21" customHeight="1">
      <c r="A37" s="35">
        <v>24</v>
      </c>
      <c r="B37" s="14" t="s">
        <v>30</v>
      </c>
      <c r="C37" s="26" t="s">
        <v>122</v>
      </c>
      <c r="D37" s="15" t="s">
        <v>31</v>
      </c>
      <c r="E37" s="15"/>
      <c r="F37" s="16">
        <f t="shared" si="4"/>
        <v>49.7</v>
      </c>
      <c r="G37" s="16">
        <f t="shared" si="4"/>
        <v>49.7</v>
      </c>
      <c r="H37" s="16">
        <f t="shared" si="4"/>
        <v>49.7</v>
      </c>
      <c r="I37" s="41"/>
    </row>
    <row r="38" spans="1:13" ht="21" customHeight="1">
      <c r="A38" s="34">
        <v>25</v>
      </c>
      <c r="B38" s="14" t="s">
        <v>63</v>
      </c>
      <c r="C38" s="26" t="s">
        <v>122</v>
      </c>
      <c r="D38" s="15" t="s">
        <v>62</v>
      </c>
      <c r="E38" s="15"/>
      <c r="F38" s="16">
        <f t="shared" si="4"/>
        <v>49.7</v>
      </c>
      <c r="G38" s="16">
        <f t="shared" si="4"/>
        <v>49.7</v>
      </c>
      <c r="H38" s="16">
        <f t="shared" si="4"/>
        <v>49.7</v>
      </c>
      <c r="I38" s="41"/>
      <c r="M38" t="s">
        <v>66</v>
      </c>
    </row>
    <row r="39" spans="1:16" ht="21" customHeight="1">
      <c r="A39" s="35">
        <v>26</v>
      </c>
      <c r="B39" s="14" t="s">
        <v>19</v>
      </c>
      <c r="C39" s="26" t="s">
        <v>122</v>
      </c>
      <c r="D39" s="15" t="s">
        <v>62</v>
      </c>
      <c r="E39" s="15" t="s">
        <v>15</v>
      </c>
      <c r="F39" s="16">
        <f t="shared" si="4"/>
        <v>49.7</v>
      </c>
      <c r="G39" s="16">
        <f t="shared" si="4"/>
        <v>49.7</v>
      </c>
      <c r="H39" s="16">
        <f t="shared" si="4"/>
        <v>49.7</v>
      </c>
      <c r="I39" s="41"/>
      <c r="J39" t="s">
        <v>66</v>
      </c>
      <c r="P39" t="s">
        <v>66</v>
      </c>
    </row>
    <row r="40" spans="1:16" ht="21" customHeight="1">
      <c r="A40" s="34">
        <v>27</v>
      </c>
      <c r="B40" s="14" t="s">
        <v>40</v>
      </c>
      <c r="C40" s="26" t="s">
        <v>122</v>
      </c>
      <c r="D40" s="15" t="s">
        <v>62</v>
      </c>
      <c r="E40" s="15" t="s">
        <v>16</v>
      </c>
      <c r="F40" s="16">
        <f>29.7+20</f>
        <v>49.7</v>
      </c>
      <c r="G40" s="18">
        <f>29.7+20</f>
        <v>49.7</v>
      </c>
      <c r="H40" s="18">
        <f>29.7+20</f>
        <v>49.7</v>
      </c>
      <c r="I40" s="41"/>
      <c r="P40" t="s">
        <v>66</v>
      </c>
    </row>
    <row r="41" spans="1:9" ht="88.5" customHeight="1">
      <c r="A41" s="35">
        <v>28</v>
      </c>
      <c r="B41" s="14" t="s">
        <v>94</v>
      </c>
      <c r="C41" s="26" t="s">
        <v>123</v>
      </c>
      <c r="D41" s="15"/>
      <c r="E41" s="26"/>
      <c r="F41" s="16">
        <f aca="true" t="shared" si="5" ref="F41:H44">F42</f>
        <v>0</v>
      </c>
      <c r="G41" s="16">
        <f t="shared" si="5"/>
        <v>10</v>
      </c>
      <c r="H41" s="16">
        <f t="shared" si="5"/>
        <v>10</v>
      </c>
      <c r="I41" s="41"/>
    </row>
    <row r="42" spans="1:17" ht="21" customHeight="1">
      <c r="A42" s="34">
        <v>29</v>
      </c>
      <c r="B42" s="14" t="s">
        <v>82</v>
      </c>
      <c r="C42" s="26" t="s">
        <v>123</v>
      </c>
      <c r="D42" s="29">
        <v>200</v>
      </c>
      <c r="E42" s="26"/>
      <c r="F42" s="16">
        <f t="shared" si="5"/>
        <v>0</v>
      </c>
      <c r="G42" s="16">
        <f t="shared" si="5"/>
        <v>10</v>
      </c>
      <c r="H42" s="16">
        <f t="shared" si="5"/>
        <v>10</v>
      </c>
      <c r="I42" s="41"/>
      <c r="Q42" t="s">
        <v>66</v>
      </c>
    </row>
    <row r="43" spans="1:9" ht="21" customHeight="1">
      <c r="A43" s="35">
        <v>30</v>
      </c>
      <c r="B43" s="14" t="s">
        <v>39</v>
      </c>
      <c r="C43" s="26" t="s">
        <v>123</v>
      </c>
      <c r="D43" s="29">
        <v>240</v>
      </c>
      <c r="E43" s="26"/>
      <c r="F43" s="16">
        <f t="shared" si="5"/>
        <v>0</v>
      </c>
      <c r="G43" s="16">
        <f t="shared" si="5"/>
        <v>10</v>
      </c>
      <c r="H43" s="16">
        <f t="shared" si="5"/>
        <v>10</v>
      </c>
      <c r="I43" s="41"/>
    </row>
    <row r="44" spans="1:13" ht="21" customHeight="1">
      <c r="A44" s="34">
        <v>31</v>
      </c>
      <c r="B44" s="14" t="s">
        <v>23</v>
      </c>
      <c r="C44" s="26" t="s">
        <v>123</v>
      </c>
      <c r="D44" s="29">
        <v>240</v>
      </c>
      <c r="E44" s="26" t="s">
        <v>24</v>
      </c>
      <c r="F44" s="16">
        <f t="shared" si="5"/>
        <v>0</v>
      </c>
      <c r="G44" s="16">
        <f>G45</f>
        <v>10</v>
      </c>
      <c r="H44" s="16">
        <f t="shared" si="5"/>
        <v>10</v>
      </c>
      <c r="I44" s="41"/>
      <c r="M44" t="s">
        <v>66</v>
      </c>
    </row>
    <row r="45" spans="1:9" ht="21" customHeight="1">
      <c r="A45" s="35">
        <v>32</v>
      </c>
      <c r="B45" s="14" t="s">
        <v>84</v>
      </c>
      <c r="C45" s="26" t="s">
        <v>123</v>
      </c>
      <c r="D45" s="29">
        <v>240</v>
      </c>
      <c r="E45" s="26" t="s">
        <v>83</v>
      </c>
      <c r="F45" s="16">
        <f>10+(-10)</f>
        <v>0</v>
      </c>
      <c r="G45" s="18">
        <f>10</f>
        <v>10</v>
      </c>
      <c r="H45" s="18">
        <f>10</f>
        <v>10</v>
      </c>
      <c r="I45" s="41"/>
    </row>
    <row r="46" spans="1:9" ht="71.25" customHeight="1">
      <c r="A46" s="34">
        <v>33</v>
      </c>
      <c r="B46" s="14" t="s">
        <v>111</v>
      </c>
      <c r="C46" s="26" t="s">
        <v>124</v>
      </c>
      <c r="D46" s="29"/>
      <c r="E46" s="26"/>
      <c r="F46" s="16">
        <f aca="true" t="shared" si="6" ref="F46:H49">F47</f>
        <v>0</v>
      </c>
      <c r="G46" s="16">
        <f t="shared" si="6"/>
        <v>20</v>
      </c>
      <c r="H46" s="16">
        <f t="shared" si="6"/>
        <v>20</v>
      </c>
      <c r="I46" s="41"/>
    </row>
    <row r="47" spans="1:9" ht="21" customHeight="1">
      <c r="A47" s="35">
        <v>34</v>
      </c>
      <c r="B47" s="14" t="s">
        <v>82</v>
      </c>
      <c r="C47" s="26" t="s">
        <v>124</v>
      </c>
      <c r="D47" s="29">
        <v>200</v>
      </c>
      <c r="E47" s="26"/>
      <c r="F47" s="16">
        <f t="shared" si="6"/>
        <v>0</v>
      </c>
      <c r="G47" s="16">
        <f t="shared" si="6"/>
        <v>20</v>
      </c>
      <c r="H47" s="16">
        <f t="shared" si="6"/>
        <v>20</v>
      </c>
      <c r="I47" s="41"/>
    </row>
    <row r="48" spans="1:14" ht="21" customHeight="1">
      <c r="A48" s="34">
        <v>35</v>
      </c>
      <c r="B48" s="14" t="s">
        <v>39</v>
      </c>
      <c r="C48" s="26" t="s">
        <v>124</v>
      </c>
      <c r="D48" s="29">
        <v>240</v>
      </c>
      <c r="E48" s="26"/>
      <c r="F48" s="16">
        <f t="shared" si="6"/>
        <v>0</v>
      </c>
      <c r="G48" s="16">
        <f t="shared" si="6"/>
        <v>20</v>
      </c>
      <c r="H48" s="16">
        <f t="shared" si="6"/>
        <v>20</v>
      </c>
      <c r="I48" s="41"/>
      <c r="N48" t="s">
        <v>66</v>
      </c>
    </row>
    <row r="49" spans="1:9" ht="21" customHeight="1">
      <c r="A49" s="35">
        <v>36</v>
      </c>
      <c r="B49" s="14" t="s">
        <v>19</v>
      </c>
      <c r="C49" s="26" t="s">
        <v>124</v>
      </c>
      <c r="D49" s="29">
        <v>240</v>
      </c>
      <c r="E49" s="26" t="s">
        <v>15</v>
      </c>
      <c r="F49" s="16">
        <f t="shared" si="6"/>
        <v>0</v>
      </c>
      <c r="G49" s="16">
        <f t="shared" si="6"/>
        <v>20</v>
      </c>
      <c r="H49" s="16">
        <f t="shared" si="6"/>
        <v>20</v>
      </c>
      <c r="I49" s="41"/>
    </row>
    <row r="50" spans="1:13" ht="21" customHeight="1">
      <c r="A50" s="34">
        <v>37</v>
      </c>
      <c r="B50" s="14" t="s">
        <v>40</v>
      </c>
      <c r="C50" s="26" t="s">
        <v>124</v>
      </c>
      <c r="D50" s="29">
        <v>240</v>
      </c>
      <c r="E50" s="26" t="s">
        <v>16</v>
      </c>
      <c r="F50" s="16">
        <f>20+(-20)</f>
        <v>0</v>
      </c>
      <c r="G50" s="18">
        <f>20</f>
        <v>20</v>
      </c>
      <c r="H50" s="18">
        <f>20</f>
        <v>20</v>
      </c>
      <c r="I50" s="41"/>
      <c r="M50" t="s">
        <v>66</v>
      </c>
    </row>
    <row r="51" spans="1:9" ht="72.75" customHeight="1">
      <c r="A51" s="35">
        <v>38</v>
      </c>
      <c r="B51" s="14" t="s">
        <v>139</v>
      </c>
      <c r="C51" s="26" t="s">
        <v>137</v>
      </c>
      <c r="D51" s="29"/>
      <c r="E51" s="26"/>
      <c r="F51" s="16">
        <f aca="true" t="shared" si="7" ref="F51:H54">F52</f>
        <v>106.2</v>
      </c>
      <c r="G51" s="16">
        <f t="shared" si="7"/>
        <v>106.2</v>
      </c>
      <c r="H51" s="16">
        <f t="shared" si="7"/>
        <v>106.2</v>
      </c>
      <c r="I51" s="41"/>
    </row>
    <row r="52" spans="1:9" ht="21" customHeight="1">
      <c r="A52" s="34">
        <v>39</v>
      </c>
      <c r="B52" s="14" t="s">
        <v>82</v>
      </c>
      <c r="C52" s="26" t="s">
        <v>137</v>
      </c>
      <c r="D52" s="29">
        <v>200</v>
      </c>
      <c r="E52" s="26"/>
      <c r="F52" s="16">
        <f t="shared" si="7"/>
        <v>106.2</v>
      </c>
      <c r="G52" s="16">
        <f t="shared" si="7"/>
        <v>106.2</v>
      </c>
      <c r="H52" s="16">
        <f t="shared" si="7"/>
        <v>106.2</v>
      </c>
      <c r="I52" s="41"/>
    </row>
    <row r="53" spans="1:9" ht="21" customHeight="1">
      <c r="A53" s="35">
        <v>40</v>
      </c>
      <c r="B53" s="14" t="s">
        <v>39</v>
      </c>
      <c r="C53" s="26" t="s">
        <v>137</v>
      </c>
      <c r="D53" s="29">
        <v>240</v>
      </c>
      <c r="E53" s="26"/>
      <c r="F53" s="16">
        <f t="shared" si="7"/>
        <v>106.2</v>
      </c>
      <c r="G53" s="16">
        <f t="shared" si="7"/>
        <v>106.2</v>
      </c>
      <c r="H53" s="16">
        <f t="shared" si="7"/>
        <v>106.2</v>
      </c>
      <c r="I53" s="41"/>
    </row>
    <row r="54" spans="1:9" ht="21" customHeight="1">
      <c r="A54" s="34">
        <v>41</v>
      </c>
      <c r="B54" s="14" t="s">
        <v>23</v>
      </c>
      <c r="C54" s="26" t="s">
        <v>137</v>
      </c>
      <c r="D54" s="29">
        <v>240</v>
      </c>
      <c r="E54" s="26" t="s">
        <v>24</v>
      </c>
      <c r="F54" s="16">
        <f t="shared" si="7"/>
        <v>106.2</v>
      </c>
      <c r="G54" s="16">
        <f t="shared" si="7"/>
        <v>106.2</v>
      </c>
      <c r="H54" s="16">
        <f t="shared" si="7"/>
        <v>106.2</v>
      </c>
      <c r="I54" s="41"/>
    </row>
    <row r="55" spans="1:9" ht="21" customHeight="1">
      <c r="A55" s="35">
        <v>42</v>
      </c>
      <c r="B55" s="14" t="s">
        <v>43</v>
      </c>
      <c r="C55" s="26" t="s">
        <v>137</v>
      </c>
      <c r="D55" s="29">
        <v>240</v>
      </c>
      <c r="E55" s="26" t="s">
        <v>25</v>
      </c>
      <c r="F55" s="16">
        <f>106.2</f>
        <v>106.2</v>
      </c>
      <c r="G55" s="18">
        <f>106.2</f>
        <v>106.2</v>
      </c>
      <c r="H55" s="18">
        <f>106.2</f>
        <v>106.2</v>
      </c>
      <c r="I55" s="41"/>
    </row>
    <row r="56" spans="1:13" ht="71.25" customHeight="1">
      <c r="A56" s="34">
        <v>43</v>
      </c>
      <c r="B56" s="14" t="s">
        <v>157</v>
      </c>
      <c r="C56" s="26" t="s">
        <v>156</v>
      </c>
      <c r="D56" s="29"/>
      <c r="E56" s="26"/>
      <c r="F56" s="16">
        <f aca="true" t="shared" si="8" ref="F56:H59">F57</f>
        <v>150.3</v>
      </c>
      <c r="G56" s="16">
        <f t="shared" si="8"/>
        <v>0</v>
      </c>
      <c r="H56" s="16">
        <f t="shared" si="8"/>
        <v>0</v>
      </c>
      <c r="I56" s="41"/>
      <c r="M56" t="s">
        <v>66</v>
      </c>
    </row>
    <row r="57" spans="1:9" ht="21" customHeight="1">
      <c r="A57" s="35">
        <v>44</v>
      </c>
      <c r="B57" s="14" t="s">
        <v>82</v>
      </c>
      <c r="C57" s="26" t="s">
        <v>156</v>
      </c>
      <c r="D57" s="29">
        <v>200</v>
      </c>
      <c r="E57" s="26"/>
      <c r="F57" s="16">
        <f t="shared" si="8"/>
        <v>150.3</v>
      </c>
      <c r="G57" s="16">
        <f t="shared" si="8"/>
        <v>0</v>
      </c>
      <c r="H57" s="16">
        <f t="shared" si="8"/>
        <v>0</v>
      </c>
      <c r="I57" s="41"/>
    </row>
    <row r="58" spans="1:9" ht="21" customHeight="1">
      <c r="A58" s="34">
        <v>45</v>
      </c>
      <c r="B58" s="14" t="s">
        <v>39</v>
      </c>
      <c r="C58" s="26" t="s">
        <v>156</v>
      </c>
      <c r="D58" s="29">
        <v>240</v>
      </c>
      <c r="E58" s="26"/>
      <c r="F58" s="16">
        <f t="shared" si="8"/>
        <v>150.3</v>
      </c>
      <c r="G58" s="16">
        <f t="shared" si="8"/>
        <v>0</v>
      </c>
      <c r="H58" s="16">
        <f t="shared" si="8"/>
        <v>0</v>
      </c>
      <c r="I58" s="41"/>
    </row>
    <row r="59" spans="1:9" ht="21" customHeight="1">
      <c r="A59" s="35">
        <v>46</v>
      </c>
      <c r="B59" s="14" t="s">
        <v>23</v>
      </c>
      <c r="C59" s="26" t="s">
        <v>156</v>
      </c>
      <c r="D59" s="29">
        <v>240</v>
      </c>
      <c r="E59" s="26" t="s">
        <v>24</v>
      </c>
      <c r="F59" s="16">
        <f t="shared" si="8"/>
        <v>150.3</v>
      </c>
      <c r="G59" s="16">
        <f t="shared" si="8"/>
        <v>0</v>
      </c>
      <c r="H59" s="16">
        <f t="shared" si="8"/>
        <v>0</v>
      </c>
      <c r="I59" s="41"/>
    </row>
    <row r="60" spans="1:15" ht="21" customHeight="1">
      <c r="A60" s="34">
        <v>47</v>
      </c>
      <c r="B60" s="14" t="s">
        <v>84</v>
      </c>
      <c r="C60" s="26" t="s">
        <v>156</v>
      </c>
      <c r="D60" s="29">
        <v>240</v>
      </c>
      <c r="E60" s="26" t="s">
        <v>83</v>
      </c>
      <c r="F60" s="16">
        <f>149.5+0.8</f>
        <v>150.3</v>
      </c>
      <c r="G60" s="18">
        <f>0</f>
        <v>0</v>
      </c>
      <c r="H60" s="18">
        <f>0</f>
        <v>0</v>
      </c>
      <c r="I60" s="41"/>
      <c r="O60" t="s">
        <v>66</v>
      </c>
    </row>
    <row r="61" spans="1:15" ht="87.75" customHeight="1">
      <c r="A61" s="35">
        <v>48</v>
      </c>
      <c r="B61" s="14" t="s">
        <v>155</v>
      </c>
      <c r="C61" s="26" t="s">
        <v>154</v>
      </c>
      <c r="D61" s="29"/>
      <c r="E61" s="26"/>
      <c r="F61" s="16">
        <f aca="true" t="shared" si="9" ref="F61:H64">F62</f>
        <v>522.9</v>
      </c>
      <c r="G61" s="16">
        <f t="shared" si="9"/>
        <v>0</v>
      </c>
      <c r="H61" s="16">
        <f t="shared" si="9"/>
        <v>0</v>
      </c>
      <c r="I61" s="41"/>
      <c r="M61" t="s">
        <v>66</v>
      </c>
      <c r="O61" t="s">
        <v>66</v>
      </c>
    </row>
    <row r="62" spans="1:14" ht="21" customHeight="1">
      <c r="A62" s="34">
        <v>49</v>
      </c>
      <c r="B62" s="14" t="s">
        <v>82</v>
      </c>
      <c r="C62" s="26" t="s">
        <v>154</v>
      </c>
      <c r="D62" s="29">
        <v>200</v>
      </c>
      <c r="E62" s="26"/>
      <c r="F62" s="16">
        <f t="shared" si="9"/>
        <v>522.9</v>
      </c>
      <c r="G62" s="16">
        <f t="shared" si="9"/>
        <v>0</v>
      </c>
      <c r="H62" s="16">
        <f t="shared" si="9"/>
        <v>0</v>
      </c>
      <c r="I62" s="41"/>
      <c r="N62" t="s">
        <v>66</v>
      </c>
    </row>
    <row r="63" spans="1:14" ht="21" customHeight="1">
      <c r="A63" s="35">
        <v>50</v>
      </c>
      <c r="B63" s="14" t="s">
        <v>39</v>
      </c>
      <c r="C63" s="26" t="s">
        <v>154</v>
      </c>
      <c r="D63" s="29">
        <v>240</v>
      </c>
      <c r="E63" s="26"/>
      <c r="F63" s="16">
        <f t="shared" si="9"/>
        <v>522.9</v>
      </c>
      <c r="G63" s="16">
        <f t="shared" si="9"/>
        <v>0</v>
      </c>
      <c r="H63" s="16">
        <f t="shared" si="9"/>
        <v>0</v>
      </c>
      <c r="I63" s="41"/>
      <c r="N63" t="s">
        <v>66</v>
      </c>
    </row>
    <row r="64" spans="1:9" ht="21" customHeight="1">
      <c r="A64" s="34">
        <v>51</v>
      </c>
      <c r="B64" s="14" t="s">
        <v>23</v>
      </c>
      <c r="C64" s="26" t="s">
        <v>154</v>
      </c>
      <c r="D64" s="29">
        <v>240</v>
      </c>
      <c r="E64" s="26" t="s">
        <v>24</v>
      </c>
      <c r="F64" s="16">
        <f t="shared" si="9"/>
        <v>522.9</v>
      </c>
      <c r="G64" s="16">
        <f t="shared" si="9"/>
        <v>0</v>
      </c>
      <c r="H64" s="16">
        <f t="shared" si="9"/>
        <v>0</v>
      </c>
      <c r="I64" s="41"/>
    </row>
    <row r="65" spans="1:9" ht="21" customHeight="1">
      <c r="A65" s="35">
        <v>52</v>
      </c>
      <c r="B65" s="14" t="s">
        <v>43</v>
      </c>
      <c r="C65" s="26" t="s">
        <v>154</v>
      </c>
      <c r="D65" s="29">
        <v>240</v>
      </c>
      <c r="E65" s="26" t="s">
        <v>25</v>
      </c>
      <c r="F65" s="16">
        <f>545.5+1.1+(-23.7)</f>
        <v>522.9</v>
      </c>
      <c r="G65" s="18">
        <f>0</f>
        <v>0</v>
      </c>
      <c r="H65" s="18">
        <f>0</f>
        <v>0</v>
      </c>
      <c r="I65" s="41"/>
    </row>
    <row r="66" spans="1:15" s="9" customFormat="1" ht="33.75" customHeight="1">
      <c r="A66" s="34">
        <v>53</v>
      </c>
      <c r="B66" s="14" t="s">
        <v>99</v>
      </c>
      <c r="C66" s="26" t="s">
        <v>70</v>
      </c>
      <c r="D66" s="15"/>
      <c r="E66" s="15"/>
      <c r="F66" s="16">
        <f>F67+F72</f>
        <v>209</v>
      </c>
      <c r="G66" s="16">
        <f>G67+G72</f>
        <v>82</v>
      </c>
      <c r="H66" s="16">
        <f>H67+H72</f>
        <v>82</v>
      </c>
      <c r="I66" s="42"/>
      <c r="L66" s="9" t="s">
        <v>66</v>
      </c>
      <c r="O66" s="9" t="s">
        <v>66</v>
      </c>
    </row>
    <row r="67" spans="1:17" s="8" customFormat="1" ht="67.5" customHeight="1">
      <c r="A67" s="35">
        <v>54</v>
      </c>
      <c r="B67" s="19" t="s">
        <v>95</v>
      </c>
      <c r="C67" s="27" t="s">
        <v>125</v>
      </c>
      <c r="D67" s="22"/>
      <c r="E67" s="22"/>
      <c r="F67" s="18">
        <f>F68</f>
        <v>145.2</v>
      </c>
      <c r="G67" s="18">
        <f>G68</f>
        <v>22</v>
      </c>
      <c r="H67" s="18">
        <f>H68</f>
        <v>22</v>
      </c>
      <c r="I67" s="39"/>
      <c r="M67" s="8" t="s">
        <v>66</v>
      </c>
      <c r="N67" s="8" t="s">
        <v>66</v>
      </c>
      <c r="O67" s="8" t="s">
        <v>66</v>
      </c>
      <c r="Q67" s="8" t="s">
        <v>66</v>
      </c>
    </row>
    <row r="68" spans="1:9" ht="20.25" customHeight="1">
      <c r="A68" s="34">
        <v>55</v>
      </c>
      <c r="B68" s="19" t="s">
        <v>82</v>
      </c>
      <c r="C68" s="27" t="s">
        <v>125</v>
      </c>
      <c r="D68" s="22" t="s">
        <v>7</v>
      </c>
      <c r="E68" s="22"/>
      <c r="F68" s="18">
        <f aca="true" t="shared" si="10" ref="F68:H70">F69</f>
        <v>145.2</v>
      </c>
      <c r="G68" s="18">
        <f t="shared" si="10"/>
        <v>22</v>
      </c>
      <c r="H68" s="18">
        <f t="shared" si="10"/>
        <v>22</v>
      </c>
      <c r="I68" s="38"/>
    </row>
    <row r="69" spans="1:9" ht="20.25" customHeight="1">
      <c r="A69" s="35">
        <v>56</v>
      </c>
      <c r="B69" s="19" t="s">
        <v>39</v>
      </c>
      <c r="C69" s="27" t="s">
        <v>125</v>
      </c>
      <c r="D69" s="22" t="s">
        <v>10</v>
      </c>
      <c r="E69" s="24"/>
      <c r="F69" s="18">
        <f t="shared" si="10"/>
        <v>145.2</v>
      </c>
      <c r="G69" s="18">
        <f t="shared" si="10"/>
        <v>22</v>
      </c>
      <c r="H69" s="18">
        <f t="shared" si="10"/>
        <v>22</v>
      </c>
      <c r="I69" s="38"/>
    </row>
    <row r="70" spans="1:9" ht="21" customHeight="1">
      <c r="A70" s="34">
        <v>57</v>
      </c>
      <c r="B70" s="19" t="s">
        <v>19</v>
      </c>
      <c r="C70" s="27" t="s">
        <v>125</v>
      </c>
      <c r="D70" s="22" t="s">
        <v>10</v>
      </c>
      <c r="E70" s="22" t="s">
        <v>15</v>
      </c>
      <c r="F70" s="18">
        <f t="shared" si="10"/>
        <v>145.2</v>
      </c>
      <c r="G70" s="18">
        <f t="shared" si="10"/>
        <v>22</v>
      </c>
      <c r="H70" s="18">
        <f t="shared" si="10"/>
        <v>22</v>
      </c>
      <c r="I70" s="38"/>
    </row>
    <row r="71" spans="1:15" ht="20.25" customHeight="1">
      <c r="A71" s="35">
        <v>58</v>
      </c>
      <c r="B71" s="19" t="s">
        <v>44</v>
      </c>
      <c r="C71" s="27" t="s">
        <v>125</v>
      </c>
      <c r="D71" s="22" t="s">
        <v>10</v>
      </c>
      <c r="E71" s="22" t="s">
        <v>18</v>
      </c>
      <c r="F71" s="18">
        <f>22+123.2</f>
        <v>145.2</v>
      </c>
      <c r="G71" s="18">
        <f>22</f>
        <v>22</v>
      </c>
      <c r="H71" s="18">
        <f>22</f>
        <v>22</v>
      </c>
      <c r="I71" s="38"/>
      <c r="M71" t="s">
        <v>66</v>
      </c>
      <c r="O71" t="s">
        <v>66</v>
      </c>
    </row>
    <row r="72" spans="1:13" s="8" customFormat="1" ht="63.75" customHeight="1">
      <c r="A72" s="34">
        <v>59</v>
      </c>
      <c r="B72" s="19" t="s">
        <v>96</v>
      </c>
      <c r="C72" s="27" t="s">
        <v>126</v>
      </c>
      <c r="D72" s="22"/>
      <c r="E72" s="22"/>
      <c r="F72" s="18">
        <f aca="true" t="shared" si="11" ref="F72:H73">F73</f>
        <v>63.800000000000004</v>
      </c>
      <c r="G72" s="18">
        <f t="shared" si="11"/>
        <v>60</v>
      </c>
      <c r="H72" s="18">
        <f t="shared" si="11"/>
        <v>60</v>
      </c>
      <c r="I72" s="39"/>
      <c r="M72" s="8" t="s">
        <v>66</v>
      </c>
    </row>
    <row r="73" spans="1:12" ht="20.25" customHeight="1">
      <c r="A73" s="35">
        <v>60</v>
      </c>
      <c r="B73" s="19" t="s">
        <v>82</v>
      </c>
      <c r="C73" s="27" t="s">
        <v>126</v>
      </c>
      <c r="D73" s="22" t="s">
        <v>7</v>
      </c>
      <c r="E73" s="22"/>
      <c r="F73" s="18">
        <f t="shared" si="11"/>
        <v>63.800000000000004</v>
      </c>
      <c r="G73" s="18">
        <f t="shared" si="11"/>
        <v>60</v>
      </c>
      <c r="H73" s="18">
        <f t="shared" si="11"/>
        <v>60</v>
      </c>
      <c r="I73" s="38"/>
      <c r="L73" t="s">
        <v>66</v>
      </c>
    </row>
    <row r="74" spans="1:14" ht="20.25" customHeight="1">
      <c r="A74" s="34">
        <v>61</v>
      </c>
      <c r="B74" s="19" t="s">
        <v>39</v>
      </c>
      <c r="C74" s="27" t="s">
        <v>126</v>
      </c>
      <c r="D74" s="22" t="s">
        <v>10</v>
      </c>
      <c r="E74" s="22"/>
      <c r="F74" s="18">
        <f aca="true" t="shared" si="12" ref="F74:H75">F75</f>
        <v>63.800000000000004</v>
      </c>
      <c r="G74" s="18">
        <f t="shared" si="12"/>
        <v>60</v>
      </c>
      <c r="H74" s="18">
        <f t="shared" si="12"/>
        <v>60</v>
      </c>
      <c r="I74" s="38"/>
      <c r="N74" t="s">
        <v>66</v>
      </c>
    </row>
    <row r="75" spans="1:9" ht="20.25" customHeight="1">
      <c r="A75" s="35">
        <v>62</v>
      </c>
      <c r="B75" s="25" t="s">
        <v>19</v>
      </c>
      <c r="C75" s="27" t="s">
        <v>126</v>
      </c>
      <c r="D75" s="22" t="s">
        <v>10</v>
      </c>
      <c r="E75" s="22" t="s">
        <v>15</v>
      </c>
      <c r="F75" s="18">
        <f t="shared" si="12"/>
        <v>63.800000000000004</v>
      </c>
      <c r="G75" s="18">
        <f t="shared" si="12"/>
        <v>60</v>
      </c>
      <c r="H75" s="18">
        <f t="shared" si="12"/>
        <v>60</v>
      </c>
      <c r="I75" s="38"/>
    </row>
    <row r="76" spans="1:9" ht="20.25" customHeight="1">
      <c r="A76" s="34">
        <v>63</v>
      </c>
      <c r="B76" s="19" t="s">
        <v>44</v>
      </c>
      <c r="C76" s="27" t="s">
        <v>126</v>
      </c>
      <c r="D76" s="22" t="s">
        <v>10</v>
      </c>
      <c r="E76" s="22" t="s">
        <v>18</v>
      </c>
      <c r="F76" s="18">
        <f>60+59.4+(-55.6)</f>
        <v>63.800000000000004</v>
      </c>
      <c r="G76" s="18">
        <f>60</f>
        <v>60</v>
      </c>
      <c r="H76" s="18">
        <f>60</f>
        <v>60</v>
      </c>
      <c r="I76" s="41"/>
    </row>
    <row r="77" spans="1:15" s="6" customFormat="1" ht="21" customHeight="1">
      <c r="A77" s="35">
        <v>64</v>
      </c>
      <c r="B77" s="19" t="s">
        <v>101</v>
      </c>
      <c r="C77" s="27" t="s">
        <v>98</v>
      </c>
      <c r="D77" s="22"/>
      <c r="E77" s="27"/>
      <c r="F77" s="18">
        <f>F78+F83</f>
        <v>970.4000000000001</v>
      </c>
      <c r="G77" s="18">
        <f>G78+G83</f>
        <v>970.4000000000001</v>
      </c>
      <c r="H77" s="18">
        <f>H78+H83</f>
        <v>970.4000000000001</v>
      </c>
      <c r="I77" s="43"/>
      <c r="N77" s="6" t="s">
        <v>66</v>
      </c>
      <c r="O77" s="6" t="s">
        <v>66</v>
      </c>
    </row>
    <row r="78" spans="1:9" s="6" customFormat="1" ht="91.5" customHeight="1">
      <c r="A78" s="34">
        <v>65</v>
      </c>
      <c r="B78" s="25" t="s">
        <v>114</v>
      </c>
      <c r="C78" s="27" t="s">
        <v>113</v>
      </c>
      <c r="D78" s="22"/>
      <c r="E78" s="27"/>
      <c r="F78" s="18">
        <f aca="true" t="shared" si="13" ref="F78:H81">F79</f>
        <v>670.1</v>
      </c>
      <c r="G78" s="18">
        <f t="shared" si="13"/>
        <v>670.1</v>
      </c>
      <c r="H78" s="18">
        <f t="shared" si="13"/>
        <v>670.1</v>
      </c>
      <c r="I78" s="43"/>
    </row>
    <row r="79" spans="1:13" s="6" customFormat="1" ht="57" customHeight="1">
      <c r="A79" s="35">
        <v>66</v>
      </c>
      <c r="B79" s="19" t="s">
        <v>41</v>
      </c>
      <c r="C79" s="27" t="s">
        <v>113</v>
      </c>
      <c r="D79" s="27">
        <v>100</v>
      </c>
      <c r="E79" s="27"/>
      <c r="F79" s="18">
        <f t="shared" si="13"/>
        <v>670.1</v>
      </c>
      <c r="G79" s="18">
        <f t="shared" si="13"/>
        <v>670.1</v>
      </c>
      <c r="H79" s="18">
        <f t="shared" si="13"/>
        <v>670.1</v>
      </c>
      <c r="I79" s="43"/>
      <c r="M79" s="6" t="s">
        <v>66</v>
      </c>
    </row>
    <row r="80" spans="1:9" s="6" customFormat="1" ht="21" customHeight="1">
      <c r="A80" s="34">
        <v>67</v>
      </c>
      <c r="B80" s="19" t="s">
        <v>60</v>
      </c>
      <c r="C80" s="27" t="s">
        <v>113</v>
      </c>
      <c r="D80" s="27">
        <v>110</v>
      </c>
      <c r="E80" s="27"/>
      <c r="F80" s="18">
        <f t="shared" si="13"/>
        <v>670.1</v>
      </c>
      <c r="G80" s="18">
        <f t="shared" si="13"/>
        <v>670.1</v>
      </c>
      <c r="H80" s="18">
        <f t="shared" si="13"/>
        <v>670.1</v>
      </c>
      <c r="I80" s="43"/>
    </row>
    <row r="81" spans="1:9" s="6" customFormat="1" ht="21" customHeight="1">
      <c r="A81" s="35">
        <v>68</v>
      </c>
      <c r="B81" s="19" t="s">
        <v>19</v>
      </c>
      <c r="C81" s="27" t="s">
        <v>113</v>
      </c>
      <c r="D81" s="27">
        <v>110</v>
      </c>
      <c r="E81" s="27" t="s">
        <v>15</v>
      </c>
      <c r="F81" s="18">
        <f t="shared" si="13"/>
        <v>670.1</v>
      </c>
      <c r="G81" s="18">
        <f t="shared" si="13"/>
        <v>670.1</v>
      </c>
      <c r="H81" s="18">
        <f t="shared" si="13"/>
        <v>670.1</v>
      </c>
      <c r="I81" s="43"/>
    </row>
    <row r="82" spans="1:9" s="6" customFormat="1" ht="21" customHeight="1">
      <c r="A82" s="34">
        <v>69</v>
      </c>
      <c r="B82" s="19" t="s">
        <v>42</v>
      </c>
      <c r="C82" s="27" t="s">
        <v>113</v>
      </c>
      <c r="D82" s="27">
        <v>110</v>
      </c>
      <c r="E82" s="27" t="s">
        <v>17</v>
      </c>
      <c r="F82" s="18">
        <f>670.1</f>
        <v>670.1</v>
      </c>
      <c r="G82" s="18">
        <f>670.1</f>
        <v>670.1</v>
      </c>
      <c r="H82" s="18">
        <f>670.1</f>
        <v>670.1</v>
      </c>
      <c r="I82" s="43"/>
    </row>
    <row r="83" spans="1:15" s="6" customFormat="1" ht="55.5" customHeight="1">
      <c r="A83" s="35">
        <v>70</v>
      </c>
      <c r="B83" s="25" t="s">
        <v>102</v>
      </c>
      <c r="C83" s="27" t="s">
        <v>127</v>
      </c>
      <c r="D83" s="22"/>
      <c r="E83" s="27"/>
      <c r="F83" s="18">
        <f aca="true" t="shared" si="14" ref="F83:H86">F84</f>
        <v>300.3</v>
      </c>
      <c r="G83" s="18">
        <f t="shared" si="14"/>
        <v>300.3</v>
      </c>
      <c r="H83" s="18">
        <f t="shared" si="14"/>
        <v>300.3</v>
      </c>
      <c r="I83" s="43"/>
      <c r="N83" s="6" t="s">
        <v>66</v>
      </c>
      <c r="O83" s="6" t="s">
        <v>66</v>
      </c>
    </row>
    <row r="84" spans="1:9" s="6" customFormat="1" ht="53.25" customHeight="1">
      <c r="A84" s="34">
        <v>71</v>
      </c>
      <c r="B84" s="19" t="s">
        <v>41</v>
      </c>
      <c r="C84" s="27" t="s">
        <v>127</v>
      </c>
      <c r="D84" s="27">
        <v>100</v>
      </c>
      <c r="E84" s="27"/>
      <c r="F84" s="18">
        <f t="shared" si="14"/>
        <v>300.3</v>
      </c>
      <c r="G84" s="18">
        <f t="shared" si="14"/>
        <v>300.3</v>
      </c>
      <c r="H84" s="18">
        <f t="shared" si="14"/>
        <v>300.3</v>
      </c>
      <c r="I84" s="43"/>
    </row>
    <row r="85" spans="1:12" s="6" customFormat="1" ht="21" customHeight="1">
      <c r="A85" s="35">
        <v>72</v>
      </c>
      <c r="B85" s="19" t="s">
        <v>60</v>
      </c>
      <c r="C85" s="27" t="s">
        <v>127</v>
      </c>
      <c r="D85" s="27">
        <v>110</v>
      </c>
      <c r="E85" s="27"/>
      <c r="F85" s="18">
        <f t="shared" si="14"/>
        <v>300.3</v>
      </c>
      <c r="G85" s="18">
        <f t="shared" si="14"/>
        <v>300.3</v>
      </c>
      <c r="H85" s="18">
        <f t="shared" si="14"/>
        <v>300.3</v>
      </c>
      <c r="I85" s="43"/>
      <c r="L85" s="6" t="s">
        <v>66</v>
      </c>
    </row>
    <row r="86" spans="1:14" s="6" customFormat="1" ht="21" customHeight="1">
      <c r="A86" s="34">
        <v>73</v>
      </c>
      <c r="B86" s="19" t="s">
        <v>19</v>
      </c>
      <c r="C86" s="27" t="s">
        <v>127</v>
      </c>
      <c r="D86" s="27" t="s">
        <v>8</v>
      </c>
      <c r="E86" s="27" t="s">
        <v>15</v>
      </c>
      <c r="F86" s="18">
        <f t="shared" si="14"/>
        <v>300.3</v>
      </c>
      <c r="G86" s="18">
        <f t="shared" si="14"/>
        <v>300.3</v>
      </c>
      <c r="H86" s="18">
        <f t="shared" si="14"/>
        <v>300.3</v>
      </c>
      <c r="I86" s="43"/>
      <c r="N86" s="6" t="s">
        <v>66</v>
      </c>
    </row>
    <row r="87" spans="1:12" s="6" customFormat="1" ht="21" customHeight="1">
      <c r="A87" s="35">
        <v>74</v>
      </c>
      <c r="B87" s="19" t="s">
        <v>42</v>
      </c>
      <c r="C87" s="27" t="s">
        <v>127</v>
      </c>
      <c r="D87" s="27" t="s">
        <v>8</v>
      </c>
      <c r="E87" s="27" t="s">
        <v>17</v>
      </c>
      <c r="F87" s="18">
        <f>300.3</f>
        <v>300.3</v>
      </c>
      <c r="G87" s="18">
        <f>300.3</f>
        <v>300.3</v>
      </c>
      <c r="H87" s="18">
        <f>300.3</f>
        <v>300.3</v>
      </c>
      <c r="I87" s="43"/>
      <c r="L87" s="6" t="s">
        <v>66</v>
      </c>
    </row>
    <row r="88" spans="1:13" s="6" customFormat="1" ht="21" customHeight="1">
      <c r="A88" s="34">
        <v>75</v>
      </c>
      <c r="B88" s="19" t="s">
        <v>87</v>
      </c>
      <c r="C88" s="27" t="s">
        <v>86</v>
      </c>
      <c r="D88" s="22"/>
      <c r="E88" s="22"/>
      <c r="F88" s="18">
        <f>F89</f>
        <v>30</v>
      </c>
      <c r="G88" s="18">
        <f>G89</f>
        <v>30</v>
      </c>
      <c r="H88" s="18">
        <f>H89</f>
        <v>30</v>
      </c>
      <c r="I88" s="43"/>
      <c r="L88" s="6" t="s">
        <v>66</v>
      </c>
      <c r="M88" s="6" t="s">
        <v>66</v>
      </c>
    </row>
    <row r="89" spans="1:14" s="6" customFormat="1" ht="67.5" customHeight="1">
      <c r="A89" s="35">
        <v>76</v>
      </c>
      <c r="B89" s="19" t="s">
        <v>147</v>
      </c>
      <c r="C89" s="27" t="s">
        <v>128</v>
      </c>
      <c r="D89" s="22"/>
      <c r="E89" s="22"/>
      <c r="F89" s="18">
        <f aca="true" t="shared" si="15" ref="F89:H92">F90</f>
        <v>30</v>
      </c>
      <c r="G89" s="18">
        <f t="shared" si="15"/>
        <v>30</v>
      </c>
      <c r="H89" s="18">
        <f t="shared" si="15"/>
        <v>30</v>
      </c>
      <c r="I89" s="43"/>
      <c r="M89" s="6" t="s">
        <v>66</v>
      </c>
      <c r="N89" s="6" t="s">
        <v>66</v>
      </c>
    </row>
    <row r="90" spans="1:9" s="6" customFormat="1" ht="21" customHeight="1">
      <c r="A90" s="34">
        <v>77</v>
      </c>
      <c r="B90" s="19" t="s">
        <v>82</v>
      </c>
      <c r="C90" s="27" t="s">
        <v>128</v>
      </c>
      <c r="D90" s="27" t="s">
        <v>9</v>
      </c>
      <c r="E90" s="22"/>
      <c r="F90" s="18">
        <f t="shared" si="15"/>
        <v>30</v>
      </c>
      <c r="G90" s="18">
        <f t="shared" si="15"/>
        <v>30</v>
      </c>
      <c r="H90" s="18">
        <f t="shared" si="15"/>
        <v>30</v>
      </c>
      <c r="I90" s="43"/>
    </row>
    <row r="91" spans="1:15" s="6" customFormat="1" ht="21" customHeight="1">
      <c r="A91" s="35">
        <v>78</v>
      </c>
      <c r="B91" s="19" t="s">
        <v>39</v>
      </c>
      <c r="C91" s="27" t="s">
        <v>128</v>
      </c>
      <c r="D91" s="27" t="s">
        <v>8</v>
      </c>
      <c r="E91" s="22"/>
      <c r="F91" s="18">
        <f t="shared" si="15"/>
        <v>30</v>
      </c>
      <c r="G91" s="18">
        <f t="shared" si="15"/>
        <v>30</v>
      </c>
      <c r="H91" s="18">
        <f t="shared" si="15"/>
        <v>30</v>
      </c>
      <c r="I91" s="43"/>
      <c r="M91" s="6" t="s">
        <v>66</v>
      </c>
      <c r="O91" s="6" t="s">
        <v>66</v>
      </c>
    </row>
    <row r="92" spans="1:13" s="6" customFormat="1" ht="21" customHeight="1">
      <c r="A92" s="34">
        <v>79</v>
      </c>
      <c r="B92" s="25" t="s">
        <v>19</v>
      </c>
      <c r="C92" s="27" t="s">
        <v>128</v>
      </c>
      <c r="D92" s="27" t="s">
        <v>8</v>
      </c>
      <c r="E92" s="27" t="s">
        <v>88</v>
      </c>
      <c r="F92" s="18">
        <f t="shared" si="15"/>
        <v>30</v>
      </c>
      <c r="G92" s="18">
        <f t="shared" si="15"/>
        <v>30</v>
      </c>
      <c r="H92" s="18">
        <f t="shared" si="15"/>
        <v>30</v>
      </c>
      <c r="I92" s="43"/>
      <c r="M92" s="6" t="s">
        <v>66</v>
      </c>
    </row>
    <row r="93" spans="1:13" s="6" customFormat="1" ht="21" customHeight="1">
      <c r="A93" s="35">
        <v>80</v>
      </c>
      <c r="B93" s="14" t="s">
        <v>40</v>
      </c>
      <c r="C93" s="27" t="s">
        <v>128</v>
      </c>
      <c r="D93" s="27" t="s">
        <v>8</v>
      </c>
      <c r="E93" s="27" t="s">
        <v>16</v>
      </c>
      <c r="F93" s="18">
        <f>30</f>
        <v>30</v>
      </c>
      <c r="G93" s="18">
        <f>30</f>
        <v>30</v>
      </c>
      <c r="H93" s="18">
        <f>30</f>
        <v>30</v>
      </c>
      <c r="I93" s="43"/>
      <c r="L93" s="6" t="s">
        <v>66</v>
      </c>
      <c r="M93" s="6" t="s">
        <v>66</v>
      </c>
    </row>
    <row r="94" spans="1:14" s="8" customFormat="1" ht="52.5" customHeight="1">
      <c r="A94" s="34">
        <v>81</v>
      </c>
      <c r="B94" s="25" t="s">
        <v>141</v>
      </c>
      <c r="C94" s="22" t="s">
        <v>71</v>
      </c>
      <c r="D94" s="22"/>
      <c r="E94" s="22"/>
      <c r="F94" s="18">
        <f>F95</f>
        <v>1350.6</v>
      </c>
      <c r="G94" s="18">
        <f>G95</f>
        <v>1283.1</v>
      </c>
      <c r="H94" s="18">
        <f>H95</f>
        <v>1283.1</v>
      </c>
      <c r="I94" s="39"/>
      <c r="N94" s="8" t="s">
        <v>66</v>
      </c>
    </row>
    <row r="95" spans="1:13" s="8" customFormat="1" ht="20.25" customHeight="1">
      <c r="A95" s="35">
        <v>82</v>
      </c>
      <c r="B95" s="19" t="s">
        <v>45</v>
      </c>
      <c r="C95" s="22" t="s">
        <v>72</v>
      </c>
      <c r="D95" s="22"/>
      <c r="E95" s="22"/>
      <c r="F95" s="18">
        <f>F96+F101+F106+F111+F120</f>
        <v>1350.6</v>
      </c>
      <c r="G95" s="18">
        <f>G96+G106+G111</f>
        <v>1283.1</v>
      </c>
      <c r="H95" s="18">
        <f>H96+H106+H111</f>
        <v>1283.1</v>
      </c>
      <c r="I95" s="39"/>
      <c r="M95" s="8" t="s">
        <v>66</v>
      </c>
    </row>
    <row r="96" spans="1:9" s="8" customFormat="1" ht="87" customHeight="1">
      <c r="A96" s="34">
        <v>83</v>
      </c>
      <c r="B96" s="19" t="s">
        <v>142</v>
      </c>
      <c r="C96" s="27" t="s">
        <v>112</v>
      </c>
      <c r="D96" s="27"/>
      <c r="E96" s="27"/>
      <c r="F96" s="18">
        <f aca="true" t="shared" si="16" ref="F96:H99">F97</f>
        <v>675.6</v>
      </c>
      <c r="G96" s="18">
        <f t="shared" si="16"/>
        <v>675.6</v>
      </c>
      <c r="H96" s="18">
        <f t="shared" si="16"/>
        <v>675.6</v>
      </c>
      <c r="I96" s="39"/>
    </row>
    <row r="97" spans="1:14" s="8" customFormat="1" ht="53.25" customHeight="1">
      <c r="A97" s="35">
        <v>84</v>
      </c>
      <c r="B97" s="19" t="s">
        <v>41</v>
      </c>
      <c r="C97" s="27" t="s">
        <v>112</v>
      </c>
      <c r="D97" s="27" t="s">
        <v>9</v>
      </c>
      <c r="E97" s="27"/>
      <c r="F97" s="18">
        <f t="shared" si="16"/>
        <v>675.6</v>
      </c>
      <c r="G97" s="18">
        <f t="shared" si="16"/>
        <v>675.6</v>
      </c>
      <c r="H97" s="18">
        <f t="shared" si="16"/>
        <v>675.6</v>
      </c>
      <c r="I97" s="39"/>
      <c r="L97" s="8" t="s">
        <v>66</v>
      </c>
      <c r="N97" s="8" t="s">
        <v>66</v>
      </c>
    </row>
    <row r="98" spans="1:9" s="8" customFormat="1" ht="20.25" customHeight="1">
      <c r="A98" s="34">
        <v>85</v>
      </c>
      <c r="B98" s="19" t="s">
        <v>60</v>
      </c>
      <c r="C98" s="27" t="s">
        <v>112</v>
      </c>
      <c r="D98" s="27" t="s">
        <v>8</v>
      </c>
      <c r="E98" s="27"/>
      <c r="F98" s="18">
        <f t="shared" si="16"/>
        <v>675.6</v>
      </c>
      <c r="G98" s="18">
        <f t="shared" si="16"/>
        <v>675.6</v>
      </c>
      <c r="H98" s="18">
        <f t="shared" si="16"/>
        <v>675.6</v>
      </c>
      <c r="I98" s="39"/>
    </row>
    <row r="99" spans="1:9" s="8" customFormat="1" ht="20.25" customHeight="1">
      <c r="A99" s="35">
        <v>86</v>
      </c>
      <c r="B99" s="19" t="s">
        <v>20</v>
      </c>
      <c r="C99" s="27" t="s">
        <v>112</v>
      </c>
      <c r="D99" s="27" t="s">
        <v>8</v>
      </c>
      <c r="E99" s="27" t="s">
        <v>21</v>
      </c>
      <c r="F99" s="18">
        <f t="shared" si="16"/>
        <v>675.6</v>
      </c>
      <c r="G99" s="18">
        <f t="shared" si="16"/>
        <v>675.6</v>
      </c>
      <c r="H99" s="18">
        <f t="shared" si="16"/>
        <v>675.6</v>
      </c>
      <c r="I99" s="39"/>
    </row>
    <row r="100" spans="1:12" s="8" customFormat="1" ht="39.75" customHeight="1">
      <c r="A100" s="34">
        <v>87</v>
      </c>
      <c r="B100" s="19" t="s">
        <v>118</v>
      </c>
      <c r="C100" s="27" t="s">
        <v>112</v>
      </c>
      <c r="D100" s="27" t="s">
        <v>8</v>
      </c>
      <c r="E100" s="27" t="s">
        <v>38</v>
      </c>
      <c r="F100" s="18">
        <f>675.6</f>
        <v>675.6</v>
      </c>
      <c r="G100" s="18">
        <f>675.6</f>
        <v>675.6</v>
      </c>
      <c r="H100" s="18">
        <f>675.6</f>
        <v>675.6</v>
      </c>
      <c r="I100" s="39"/>
      <c r="L100" s="8" t="s">
        <v>66</v>
      </c>
    </row>
    <row r="101" spans="1:9" s="8" customFormat="1" ht="72" customHeight="1">
      <c r="A101" s="35">
        <v>88</v>
      </c>
      <c r="B101" s="19" t="s">
        <v>151</v>
      </c>
      <c r="C101" s="27" t="s">
        <v>150</v>
      </c>
      <c r="D101" s="27"/>
      <c r="E101" s="27"/>
      <c r="F101" s="18">
        <f aca="true" t="shared" si="17" ref="F101:H104">F102</f>
        <v>33.9</v>
      </c>
      <c r="G101" s="18">
        <f t="shared" si="17"/>
        <v>0</v>
      </c>
      <c r="H101" s="18">
        <f t="shared" si="17"/>
        <v>0</v>
      </c>
      <c r="I101" s="39"/>
    </row>
    <row r="102" spans="1:9" s="8" customFormat="1" ht="39.75" customHeight="1">
      <c r="A102" s="34">
        <v>89</v>
      </c>
      <c r="B102" s="19" t="s">
        <v>82</v>
      </c>
      <c r="C102" s="27" t="s">
        <v>150</v>
      </c>
      <c r="D102" s="27" t="s">
        <v>7</v>
      </c>
      <c r="E102" s="27"/>
      <c r="F102" s="18">
        <f t="shared" si="17"/>
        <v>33.9</v>
      </c>
      <c r="G102" s="18">
        <f t="shared" si="17"/>
        <v>0</v>
      </c>
      <c r="H102" s="18">
        <f t="shared" si="17"/>
        <v>0</v>
      </c>
      <c r="I102" s="39"/>
    </row>
    <row r="103" spans="1:12" s="8" customFormat="1" ht="39.75" customHeight="1">
      <c r="A103" s="35">
        <v>90</v>
      </c>
      <c r="B103" s="19" t="s">
        <v>39</v>
      </c>
      <c r="C103" s="27" t="s">
        <v>150</v>
      </c>
      <c r="D103" s="27" t="s">
        <v>10</v>
      </c>
      <c r="E103" s="27"/>
      <c r="F103" s="18">
        <f t="shared" si="17"/>
        <v>33.9</v>
      </c>
      <c r="G103" s="18">
        <f t="shared" si="17"/>
        <v>0</v>
      </c>
      <c r="H103" s="18">
        <f t="shared" si="17"/>
        <v>0</v>
      </c>
      <c r="I103" s="39"/>
      <c r="L103" s="8" t="s">
        <v>66</v>
      </c>
    </row>
    <row r="104" spans="1:9" s="8" customFormat="1" ht="39.75" customHeight="1">
      <c r="A104" s="34">
        <v>91</v>
      </c>
      <c r="B104" s="19" t="s">
        <v>20</v>
      </c>
      <c r="C104" s="27" t="s">
        <v>150</v>
      </c>
      <c r="D104" s="27" t="s">
        <v>10</v>
      </c>
      <c r="E104" s="27" t="s">
        <v>21</v>
      </c>
      <c r="F104" s="18">
        <f t="shared" si="17"/>
        <v>33.9</v>
      </c>
      <c r="G104" s="18">
        <f t="shared" si="17"/>
        <v>0</v>
      </c>
      <c r="H104" s="18">
        <f t="shared" si="17"/>
        <v>0</v>
      </c>
      <c r="I104" s="39"/>
    </row>
    <row r="105" spans="1:9" s="8" customFormat="1" ht="39.75" customHeight="1">
      <c r="A105" s="35">
        <v>92</v>
      </c>
      <c r="B105" s="19" t="s">
        <v>118</v>
      </c>
      <c r="C105" s="27" t="s">
        <v>150</v>
      </c>
      <c r="D105" s="27" t="s">
        <v>10</v>
      </c>
      <c r="E105" s="27" t="s">
        <v>38</v>
      </c>
      <c r="F105" s="18">
        <f>33.9</f>
        <v>33.9</v>
      </c>
      <c r="G105" s="18">
        <f>0</f>
        <v>0</v>
      </c>
      <c r="H105" s="18">
        <f>0</f>
        <v>0</v>
      </c>
      <c r="I105" s="39"/>
    </row>
    <row r="106" spans="1:13" s="6" customFormat="1" ht="81.75" customHeight="1">
      <c r="A106" s="34">
        <v>93</v>
      </c>
      <c r="B106" s="19" t="s">
        <v>143</v>
      </c>
      <c r="C106" s="27" t="s">
        <v>129</v>
      </c>
      <c r="D106" s="22"/>
      <c r="E106" s="22"/>
      <c r="F106" s="18">
        <f>F107</f>
        <v>5</v>
      </c>
      <c r="G106" s="18">
        <f aca="true" t="shared" si="18" ref="F106:H109">G107</f>
        <v>5</v>
      </c>
      <c r="H106" s="18">
        <f t="shared" si="18"/>
        <v>5</v>
      </c>
      <c r="I106" s="43"/>
      <c r="M106" s="6" t="s">
        <v>66</v>
      </c>
    </row>
    <row r="107" spans="1:9" s="6" customFormat="1" ht="25.5" customHeight="1">
      <c r="A107" s="35">
        <v>94</v>
      </c>
      <c r="B107" s="19" t="s">
        <v>82</v>
      </c>
      <c r="C107" s="27" t="s">
        <v>129</v>
      </c>
      <c r="D107" s="22" t="s">
        <v>7</v>
      </c>
      <c r="E107" s="22"/>
      <c r="F107" s="18">
        <f t="shared" si="18"/>
        <v>5</v>
      </c>
      <c r="G107" s="18">
        <f t="shared" si="18"/>
        <v>5</v>
      </c>
      <c r="H107" s="18">
        <f t="shared" si="18"/>
        <v>5</v>
      </c>
      <c r="I107" s="43"/>
    </row>
    <row r="108" spans="1:12" s="6" customFormat="1" ht="21" customHeight="1">
      <c r="A108" s="34">
        <v>95</v>
      </c>
      <c r="B108" s="19" t="s">
        <v>39</v>
      </c>
      <c r="C108" s="27" t="s">
        <v>129</v>
      </c>
      <c r="D108" s="22" t="s">
        <v>10</v>
      </c>
      <c r="E108" s="22"/>
      <c r="F108" s="18">
        <f t="shared" si="18"/>
        <v>5</v>
      </c>
      <c r="G108" s="18">
        <f t="shared" si="18"/>
        <v>5</v>
      </c>
      <c r="H108" s="18">
        <f t="shared" si="18"/>
        <v>5</v>
      </c>
      <c r="I108" s="43"/>
      <c r="L108" s="6" t="s">
        <v>66</v>
      </c>
    </row>
    <row r="109" spans="1:9" s="6" customFormat="1" ht="21" customHeight="1">
      <c r="A109" s="35">
        <v>96</v>
      </c>
      <c r="B109" s="19" t="s">
        <v>20</v>
      </c>
      <c r="C109" s="27" t="s">
        <v>129</v>
      </c>
      <c r="D109" s="22" t="s">
        <v>10</v>
      </c>
      <c r="E109" s="22" t="s">
        <v>21</v>
      </c>
      <c r="F109" s="18">
        <f t="shared" si="18"/>
        <v>5</v>
      </c>
      <c r="G109" s="18">
        <f t="shared" si="18"/>
        <v>5</v>
      </c>
      <c r="H109" s="18">
        <f t="shared" si="18"/>
        <v>5</v>
      </c>
      <c r="I109" s="43"/>
    </row>
    <row r="110" spans="1:9" s="6" customFormat="1" ht="22.5" customHeight="1">
      <c r="A110" s="34">
        <v>97</v>
      </c>
      <c r="B110" s="19" t="s">
        <v>46</v>
      </c>
      <c r="C110" s="27" t="s">
        <v>129</v>
      </c>
      <c r="D110" s="22" t="s">
        <v>10</v>
      </c>
      <c r="E110" s="22" t="s">
        <v>22</v>
      </c>
      <c r="F110" s="18">
        <f>5</f>
        <v>5</v>
      </c>
      <c r="G110" s="21">
        <f>5</f>
        <v>5</v>
      </c>
      <c r="H110" s="21">
        <f>5</f>
        <v>5</v>
      </c>
      <c r="I110" s="43"/>
    </row>
    <row r="111" spans="1:12" s="6" customFormat="1" ht="72" customHeight="1">
      <c r="A111" s="35">
        <v>98</v>
      </c>
      <c r="B111" s="19" t="s">
        <v>140</v>
      </c>
      <c r="C111" s="27" t="s">
        <v>130</v>
      </c>
      <c r="D111" s="22"/>
      <c r="E111" s="22"/>
      <c r="F111" s="18">
        <f>F112+F116</f>
        <v>634.3</v>
      </c>
      <c r="G111" s="18">
        <f>G112+G116</f>
        <v>602.5</v>
      </c>
      <c r="H111" s="18">
        <f>H112+H116</f>
        <v>602.5</v>
      </c>
      <c r="I111" s="43"/>
      <c r="L111" s="6" t="s">
        <v>66</v>
      </c>
    </row>
    <row r="112" spans="1:13" s="6" customFormat="1" ht="53.25" customHeight="1">
      <c r="A112" s="34">
        <v>99</v>
      </c>
      <c r="B112" s="19" t="s">
        <v>41</v>
      </c>
      <c r="C112" s="27" t="s">
        <v>130</v>
      </c>
      <c r="D112" s="22" t="s">
        <v>9</v>
      </c>
      <c r="E112" s="22"/>
      <c r="F112" s="18">
        <f aca="true" t="shared" si="19" ref="F112:H114">F113</f>
        <v>542.5</v>
      </c>
      <c r="G112" s="18">
        <f t="shared" si="19"/>
        <v>542.5</v>
      </c>
      <c r="H112" s="18">
        <f t="shared" si="19"/>
        <v>542.5</v>
      </c>
      <c r="I112" s="43"/>
      <c r="L112" s="6" t="s">
        <v>66</v>
      </c>
      <c r="M112" s="6" t="s">
        <v>66</v>
      </c>
    </row>
    <row r="113" spans="1:9" s="6" customFormat="1" ht="19.5" customHeight="1">
      <c r="A113" s="35">
        <v>100</v>
      </c>
      <c r="B113" s="19" t="s">
        <v>60</v>
      </c>
      <c r="C113" s="27" t="s">
        <v>130</v>
      </c>
      <c r="D113" s="22" t="s">
        <v>8</v>
      </c>
      <c r="E113" s="22"/>
      <c r="F113" s="18">
        <f t="shared" si="19"/>
        <v>542.5</v>
      </c>
      <c r="G113" s="18">
        <f t="shared" si="19"/>
        <v>542.5</v>
      </c>
      <c r="H113" s="18">
        <f t="shared" si="19"/>
        <v>542.5</v>
      </c>
      <c r="I113" s="43"/>
    </row>
    <row r="114" spans="1:9" s="6" customFormat="1" ht="19.5" customHeight="1">
      <c r="A114" s="34">
        <v>101</v>
      </c>
      <c r="B114" s="19" t="s">
        <v>20</v>
      </c>
      <c r="C114" s="27" t="s">
        <v>130</v>
      </c>
      <c r="D114" s="22" t="s">
        <v>8</v>
      </c>
      <c r="E114" s="22" t="s">
        <v>21</v>
      </c>
      <c r="F114" s="18">
        <f t="shared" si="19"/>
        <v>542.5</v>
      </c>
      <c r="G114" s="18">
        <f t="shared" si="19"/>
        <v>542.5</v>
      </c>
      <c r="H114" s="18">
        <f t="shared" si="19"/>
        <v>542.5</v>
      </c>
      <c r="I114" s="43"/>
    </row>
    <row r="115" spans="1:15" s="6" customFormat="1" ht="39" customHeight="1">
      <c r="A115" s="35">
        <v>102</v>
      </c>
      <c r="B115" s="19" t="s">
        <v>118</v>
      </c>
      <c r="C115" s="27" t="s">
        <v>130</v>
      </c>
      <c r="D115" s="22" t="s">
        <v>8</v>
      </c>
      <c r="E115" s="22" t="s">
        <v>38</v>
      </c>
      <c r="F115" s="18">
        <f>542.5</f>
        <v>542.5</v>
      </c>
      <c r="G115" s="18">
        <f>542.5</f>
        <v>542.5</v>
      </c>
      <c r="H115" s="18">
        <f>542.5</f>
        <v>542.5</v>
      </c>
      <c r="I115" s="43"/>
      <c r="O115" s="6" t="s">
        <v>66</v>
      </c>
    </row>
    <row r="116" spans="1:13" s="6" customFormat="1" ht="19.5" customHeight="1">
      <c r="A116" s="34">
        <v>103</v>
      </c>
      <c r="B116" s="19" t="s">
        <v>82</v>
      </c>
      <c r="C116" s="27" t="s">
        <v>130</v>
      </c>
      <c r="D116" s="22" t="s">
        <v>7</v>
      </c>
      <c r="E116" s="22"/>
      <c r="F116" s="18">
        <f aca="true" t="shared" si="20" ref="F116:H118">F117</f>
        <v>91.8</v>
      </c>
      <c r="G116" s="18">
        <f t="shared" si="20"/>
        <v>60</v>
      </c>
      <c r="H116" s="18">
        <f t="shared" si="20"/>
        <v>60</v>
      </c>
      <c r="I116" s="43"/>
      <c r="M116" s="6" t="s">
        <v>66</v>
      </c>
    </row>
    <row r="117" spans="1:15" s="6" customFormat="1" ht="19.5" customHeight="1">
      <c r="A117" s="35">
        <v>104</v>
      </c>
      <c r="B117" s="19" t="s">
        <v>39</v>
      </c>
      <c r="C117" s="27" t="s">
        <v>130</v>
      </c>
      <c r="D117" s="22" t="s">
        <v>10</v>
      </c>
      <c r="E117" s="22"/>
      <c r="F117" s="18">
        <f t="shared" si="20"/>
        <v>91.8</v>
      </c>
      <c r="G117" s="18">
        <f t="shared" si="20"/>
        <v>60</v>
      </c>
      <c r="H117" s="18">
        <f t="shared" si="20"/>
        <v>60</v>
      </c>
      <c r="I117" s="43"/>
      <c r="O117" s="6" t="s">
        <v>66</v>
      </c>
    </row>
    <row r="118" spans="1:9" s="6" customFormat="1" ht="19.5" customHeight="1">
      <c r="A118" s="34">
        <v>105</v>
      </c>
      <c r="B118" s="19" t="s">
        <v>20</v>
      </c>
      <c r="C118" s="27" t="s">
        <v>130</v>
      </c>
      <c r="D118" s="22" t="s">
        <v>10</v>
      </c>
      <c r="E118" s="22" t="s">
        <v>21</v>
      </c>
      <c r="F118" s="18">
        <f t="shared" si="20"/>
        <v>91.8</v>
      </c>
      <c r="G118" s="18">
        <f t="shared" si="20"/>
        <v>60</v>
      </c>
      <c r="H118" s="18">
        <f t="shared" si="20"/>
        <v>60</v>
      </c>
      <c r="I118" s="43"/>
    </row>
    <row r="119" spans="1:11" s="6" customFormat="1" ht="38.25" customHeight="1">
      <c r="A119" s="35">
        <v>106</v>
      </c>
      <c r="B119" s="19" t="s">
        <v>118</v>
      </c>
      <c r="C119" s="27" t="s">
        <v>130</v>
      </c>
      <c r="D119" s="22" t="s">
        <v>10</v>
      </c>
      <c r="E119" s="22" t="s">
        <v>38</v>
      </c>
      <c r="F119" s="18">
        <f>60+50+(-18.2)</f>
        <v>91.8</v>
      </c>
      <c r="G119" s="18">
        <f>60</f>
        <v>60</v>
      </c>
      <c r="H119" s="18">
        <f>60</f>
        <v>60</v>
      </c>
      <c r="I119" s="43"/>
      <c r="K119" s="6" t="s">
        <v>66</v>
      </c>
    </row>
    <row r="120" spans="1:9" s="6" customFormat="1" ht="78.75" customHeight="1">
      <c r="A120" s="34">
        <v>107</v>
      </c>
      <c r="B120" s="19" t="s">
        <v>153</v>
      </c>
      <c r="C120" s="27" t="s">
        <v>152</v>
      </c>
      <c r="D120" s="22"/>
      <c r="E120" s="22"/>
      <c r="F120" s="18">
        <f aca="true" t="shared" si="21" ref="F120:H123">F121</f>
        <v>1.8</v>
      </c>
      <c r="G120" s="18">
        <f t="shared" si="21"/>
        <v>0</v>
      </c>
      <c r="H120" s="18">
        <f t="shared" si="21"/>
        <v>0</v>
      </c>
      <c r="I120" s="43"/>
    </row>
    <row r="121" spans="1:15" s="6" customFormat="1" ht="28.5" customHeight="1">
      <c r="A121" s="35">
        <v>108</v>
      </c>
      <c r="B121" s="19" t="s">
        <v>82</v>
      </c>
      <c r="C121" s="27" t="s">
        <v>152</v>
      </c>
      <c r="D121" s="22" t="s">
        <v>7</v>
      </c>
      <c r="E121" s="22"/>
      <c r="F121" s="18">
        <f t="shared" si="21"/>
        <v>1.8</v>
      </c>
      <c r="G121" s="18">
        <f t="shared" si="21"/>
        <v>0</v>
      </c>
      <c r="H121" s="18">
        <f t="shared" si="21"/>
        <v>0</v>
      </c>
      <c r="I121" s="43"/>
      <c r="O121" s="6" t="s">
        <v>66</v>
      </c>
    </row>
    <row r="122" spans="1:9" s="6" customFormat="1" ht="29.25" customHeight="1">
      <c r="A122" s="34">
        <v>109</v>
      </c>
      <c r="B122" s="19" t="s">
        <v>39</v>
      </c>
      <c r="C122" s="27" t="s">
        <v>152</v>
      </c>
      <c r="D122" s="22" t="s">
        <v>10</v>
      </c>
      <c r="E122" s="22"/>
      <c r="F122" s="18">
        <f t="shared" si="21"/>
        <v>1.8</v>
      </c>
      <c r="G122" s="18">
        <f t="shared" si="21"/>
        <v>0</v>
      </c>
      <c r="H122" s="18">
        <f t="shared" si="21"/>
        <v>0</v>
      </c>
      <c r="I122" s="43"/>
    </row>
    <row r="123" spans="1:12" s="6" customFormat="1" ht="27" customHeight="1">
      <c r="A123" s="35">
        <v>110</v>
      </c>
      <c r="B123" s="19" t="s">
        <v>20</v>
      </c>
      <c r="C123" s="27" t="s">
        <v>152</v>
      </c>
      <c r="D123" s="22" t="s">
        <v>10</v>
      </c>
      <c r="E123" s="22" t="s">
        <v>21</v>
      </c>
      <c r="F123" s="18">
        <f t="shared" si="21"/>
        <v>1.8</v>
      </c>
      <c r="G123" s="18">
        <f t="shared" si="21"/>
        <v>0</v>
      </c>
      <c r="H123" s="18">
        <f t="shared" si="21"/>
        <v>0</v>
      </c>
      <c r="I123" s="43"/>
      <c r="L123" s="6" t="s">
        <v>66</v>
      </c>
    </row>
    <row r="124" spans="1:16" s="6" customFormat="1" ht="38.25" customHeight="1">
      <c r="A124" s="34">
        <v>111</v>
      </c>
      <c r="B124" s="19" t="s">
        <v>118</v>
      </c>
      <c r="C124" s="27" t="s">
        <v>152</v>
      </c>
      <c r="D124" s="22" t="s">
        <v>10</v>
      </c>
      <c r="E124" s="22" t="s">
        <v>38</v>
      </c>
      <c r="F124" s="18">
        <f>1.8</f>
        <v>1.8</v>
      </c>
      <c r="G124" s="18">
        <f>0</f>
        <v>0</v>
      </c>
      <c r="H124" s="18">
        <f>0</f>
        <v>0</v>
      </c>
      <c r="I124" s="43"/>
      <c r="M124" s="6" t="s">
        <v>66</v>
      </c>
      <c r="P124" s="6" t="s">
        <v>66</v>
      </c>
    </row>
    <row r="125" spans="1:13" s="6" customFormat="1" ht="19.5" customHeight="1">
      <c r="A125" s="35">
        <v>112</v>
      </c>
      <c r="B125" s="25" t="s">
        <v>5</v>
      </c>
      <c r="C125" s="22" t="s">
        <v>73</v>
      </c>
      <c r="D125" s="22"/>
      <c r="E125" s="22"/>
      <c r="F125" s="18">
        <f>F126</f>
        <v>3338.5</v>
      </c>
      <c r="G125" s="18">
        <f>G126</f>
        <v>3108.3</v>
      </c>
      <c r="H125" s="18">
        <f>H126</f>
        <v>3101.3</v>
      </c>
      <c r="I125" s="43"/>
      <c r="M125" s="6" t="s">
        <v>66</v>
      </c>
    </row>
    <row r="126" spans="1:13" s="6" customFormat="1" ht="19.5" customHeight="1">
      <c r="A126" s="34">
        <v>113</v>
      </c>
      <c r="B126" s="19" t="s">
        <v>47</v>
      </c>
      <c r="C126" s="22" t="s">
        <v>74</v>
      </c>
      <c r="D126" s="22"/>
      <c r="E126" s="22"/>
      <c r="F126" s="18">
        <f>F127+F132+F137+F142+F160+F165+F174+F155</f>
        <v>3338.5</v>
      </c>
      <c r="G126" s="18">
        <f>G127+G137+G142+G165+G174+G155</f>
        <v>3108.3</v>
      </c>
      <c r="H126" s="18">
        <f>H127+H137+H142+H165+H174+H155</f>
        <v>3101.3</v>
      </c>
      <c r="I126" s="43"/>
      <c r="M126" s="6" t="s">
        <v>66</v>
      </c>
    </row>
    <row r="127" spans="1:16" s="6" customFormat="1" ht="35.25" customHeight="1">
      <c r="A127" s="35">
        <v>114</v>
      </c>
      <c r="B127" s="19" t="s">
        <v>52</v>
      </c>
      <c r="C127" s="22" t="s">
        <v>75</v>
      </c>
      <c r="D127" s="22"/>
      <c r="E127" s="22"/>
      <c r="F127" s="18">
        <f aca="true" t="shared" si="22" ref="F127:H130">F128</f>
        <v>1035</v>
      </c>
      <c r="G127" s="21">
        <f t="shared" si="22"/>
        <v>1035</v>
      </c>
      <c r="H127" s="21">
        <f t="shared" si="22"/>
        <v>1035</v>
      </c>
      <c r="I127" s="43"/>
      <c r="O127" s="6" t="s">
        <v>66</v>
      </c>
      <c r="P127" s="6" t="s">
        <v>66</v>
      </c>
    </row>
    <row r="128" spans="1:9" s="6" customFormat="1" ht="47.25" customHeight="1">
      <c r="A128" s="34">
        <v>115</v>
      </c>
      <c r="B128" s="19" t="s">
        <v>41</v>
      </c>
      <c r="C128" s="22" t="s">
        <v>75</v>
      </c>
      <c r="D128" s="22" t="s">
        <v>9</v>
      </c>
      <c r="E128" s="22"/>
      <c r="F128" s="18">
        <f t="shared" si="22"/>
        <v>1035</v>
      </c>
      <c r="G128" s="21">
        <f t="shared" si="22"/>
        <v>1035</v>
      </c>
      <c r="H128" s="21">
        <f t="shared" si="22"/>
        <v>1035</v>
      </c>
      <c r="I128" s="43"/>
    </row>
    <row r="129" spans="1:9" s="6" customFormat="1" ht="19.5" customHeight="1">
      <c r="A129" s="35">
        <v>116</v>
      </c>
      <c r="B129" s="19" t="s">
        <v>48</v>
      </c>
      <c r="C129" s="22" t="s">
        <v>75</v>
      </c>
      <c r="D129" s="22" t="s">
        <v>26</v>
      </c>
      <c r="E129" s="22"/>
      <c r="F129" s="18">
        <f t="shared" si="22"/>
        <v>1035</v>
      </c>
      <c r="G129" s="21">
        <f t="shared" si="22"/>
        <v>1035</v>
      </c>
      <c r="H129" s="21">
        <f t="shared" si="22"/>
        <v>1035</v>
      </c>
      <c r="I129" s="43"/>
    </row>
    <row r="130" spans="1:9" s="6" customFormat="1" ht="19.5" customHeight="1">
      <c r="A130" s="34">
        <v>117</v>
      </c>
      <c r="B130" s="19" t="s">
        <v>51</v>
      </c>
      <c r="C130" s="22" t="s">
        <v>75</v>
      </c>
      <c r="D130" s="22" t="s">
        <v>26</v>
      </c>
      <c r="E130" s="22" t="s">
        <v>27</v>
      </c>
      <c r="F130" s="18">
        <f t="shared" si="22"/>
        <v>1035</v>
      </c>
      <c r="G130" s="21">
        <f t="shared" si="22"/>
        <v>1035</v>
      </c>
      <c r="H130" s="21">
        <f t="shared" si="22"/>
        <v>1035</v>
      </c>
      <c r="I130" s="43"/>
    </row>
    <row r="131" spans="1:9" s="6" customFormat="1" ht="33.75" customHeight="1">
      <c r="A131" s="35">
        <v>118</v>
      </c>
      <c r="B131" s="19" t="s">
        <v>53</v>
      </c>
      <c r="C131" s="22" t="s">
        <v>75</v>
      </c>
      <c r="D131" s="22" t="s">
        <v>26</v>
      </c>
      <c r="E131" s="22" t="s">
        <v>28</v>
      </c>
      <c r="F131" s="18">
        <f>1035</f>
        <v>1035</v>
      </c>
      <c r="G131" s="21">
        <f>1035</f>
        <v>1035</v>
      </c>
      <c r="H131" s="21">
        <f>1035</f>
        <v>1035</v>
      </c>
      <c r="I131" s="43"/>
    </row>
    <row r="132" spans="1:9" s="6" customFormat="1" ht="64.5" customHeight="1">
      <c r="A132" s="34">
        <v>119</v>
      </c>
      <c r="B132" s="19" t="s">
        <v>160</v>
      </c>
      <c r="C132" s="27">
        <v>9610027240</v>
      </c>
      <c r="D132" s="22"/>
      <c r="E132" s="22"/>
      <c r="F132" s="18">
        <f aca="true" t="shared" si="23" ref="F132:H135">F133</f>
        <v>18.2</v>
      </c>
      <c r="G132" s="18">
        <f t="shared" si="23"/>
        <v>0</v>
      </c>
      <c r="H132" s="18">
        <f t="shared" si="23"/>
        <v>0</v>
      </c>
      <c r="I132" s="43"/>
    </row>
    <row r="133" spans="1:9" s="6" customFormat="1" ht="64.5" customHeight="1">
      <c r="A133" s="35">
        <v>120</v>
      </c>
      <c r="B133" s="19" t="s">
        <v>41</v>
      </c>
      <c r="C133" s="27">
        <v>9610027240</v>
      </c>
      <c r="D133" s="27">
        <v>100</v>
      </c>
      <c r="E133" s="22"/>
      <c r="F133" s="18">
        <f t="shared" si="23"/>
        <v>18.2</v>
      </c>
      <c r="G133" s="18">
        <f t="shared" si="23"/>
        <v>0</v>
      </c>
      <c r="H133" s="18">
        <f t="shared" si="23"/>
        <v>0</v>
      </c>
      <c r="I133" s="43"/>
    </row>
    <row r="134" spans="1:9" s="6" customFormat="1" ht="33.75" customHeight="1">
      <c r="A134" s="34">
        <v>121</v>
      </c>
      <c r="B134" s="19" t="s">
        <v>48</v>
      </c>
      <c r="C134" s="27">
        <v>9610027240</v>
      </c>
      <c r="D134" s="27">
        <v>120</v>
      </c>
      <c r="E134" s="22"/>
      <c r="F134" s="18">
        <f t="shared" si="23"/>
        <v>18.2</v>
      </c>
      <c r="G134" s="18">
        <f t="shared" si="23"/>
        <v>0</v>
      </c>
      <c r="H134" s="18">
        <f t="shared" si="23"/>
        <v>0</v>
      </c>
      <c r="I134" s="43"/>
    </row>
    <row r="135" spans="1:15" s="6" customFormat="1" ht="33.75" customHeight="1">
      <c r="A135" s="35">
        <v>122</v>
      </c>
      <c r="B135" s="19" t="s">
        <v>51</v>
      </c>
      <c r="C135" s="27">
        <v>9610027240</v>
      </c>
      <c r="D135" s="27">
        <v>120</v>
      </c>
      <c r="E135" s="27" t="s">
        <v>27</v>
      </c>
      <c r="F135" s="18">
        <f t="shared" si="23"/>
        <v>18.2</v>
      </c>
      <c r="G135" s="18">
        <f t="shared" si="23"/>
        <v>0</v>
      </c>
      <c r="H135" s="18">
        <f t="shared" si="23"/>
        <v>0</v>
      </c>
      <c r="I135" s="43"/>
      <c r="O135" s="6" t="s">
        <v>66</v>
      </c>
    </row>
    <row r="136" spans="1:14" s="6" customFormat="1" ht="33.75" customHeight="1">
      <c r="A136" s="34">
        <v>123</v>
      </c>
      <c r="B136" s="19" t="s">
        <v>53</v>
      </c>
      <c r="C136" s="27">
        <v>9610027240</v>
      </c>
      <c r="D136" s="27">
        <v>120</v>
      </c>
      <c r="E136" s="27" t="s">
        <v>28</v>
      </c>
      <c r="F136" s="18">
        <f>25.2+7.6+(-11.2)+(-3.4)</f>
        <v>18.2</v>
      </c>
      <c r="G136" s="21">
        <f>0</f>
        <v>0</v>
      </c>
      <c r="H136" s="21">
        <f>0</f>
        <v>0</v>
      </c>
      <c r="I136" s="43"/>
      <c r="N136" s="6" t="s">
        <v>66</v>
      </c>
    </row>
    <row r="137" spans="1:9" s="6" customFormat="1" ht="48.75" customHeight="1">
      <c r="A137" s="35">
        <v>124</v>
      </c>
      <c r="B137" s="19" t="s">
        <v>54</v>
      </c>
      <c r="C137" s="22" t="s">
        <v>76</v>
      </c>
      <c r="D137" s="22"/>
      <c r="E137" s="22"/>
      <c r="F137" s="18">
        <f aca="true" t="shared" si="24" ref="F137:H140">F138</f>
        <v>5</v>
      </c>
      <c r="G137" s="21">
        <f t="shared" si="24"/>
        <v>5</v>
      </c>
      <c r="H137" s="21">
        <f t="shared" si="24"/>
        <v>5</v>
      </c>
      <c r="I137" s="43"/>
    </row>
    <row r="138" spans="1:9" s="6" customFormat="1" ht="19.5" customHeight="1">
      <c r="A138" s="34">
        <v>125</v>
      </c>
      <c r="B138" s="19" t="s">
        <v>30</v>
      </c>
      <c r="C138" s="22" t="s">
        <v>76</v>
      </c>
      <c r="D138" s="22" t="s">
        <v>31</v>
      </c>
      <c r="E138" s="22"/>
      <c r="F138" s="18">
        <f t="shared" si="24"/>
        <v>5</v>
      </c>
      <c r="G138" s="21">
        <f t="shared" si="24"/>
        <v>5</v>
      </c>
      <c r="H138" s="21">
        <f t="shared" si="24"/>
        <v>5</v>
      </c>
      <c r="I138" s="43"/>
    </row>
    <row r="139" spans="1:9" s="6" customFormat="1" ht="19.5" customHeight="1">
      <c r="A139" s="35">
        <v>126</v>
      </c>
      <c r="B139" s="19" t="s">
        <v>55</v>
      </c>
      <c r="C139" s="22" t="s">
        <v>76</v>
      </c>
      <c r="D139" s="22" t="s">
        <v>32</v>
      </c>
      <c r="E139" s="22"/>
      <c r="F139" s="18">
        <f t="shared" si="24"/>
        <v>5</v>
      </c>
      <c r="G139" s="21">
        <f t="shared" si="24"/>
        <v>5</v>
      </c>
      <c r="H139" s="21">
        <f t="shared" si="24"/>
        <v>5</v>
      </c>
      <c r="I139" s="43"/>
    </row>
    <row r="140" spans="1:14" s="6" customFormat="1" ht="19.5" customHeight="1">
      <c r="A140" s="34">
        <v>127</v>
      </c>
      <c r="B140" s="19" t="s">
        <v>51</v>
      </c>
      <c r="C140" s="22" t="s">
        <v>76</v>
      </c>
      <c r="D140" s="22" t="s">
        <v>32</v>
      </c>
      <c r="E140" s="22" t="s">
        <v>27</v>
      </c>
      <c r="F140" s="18">
        <f t="shared" si="24"/>
        <v>5</v>
      </c>
      <c r="G140" s="21">
        <f t="shared" si="24"/>
        <v>5</v>
      </c>
      <c r="H140" s="21">
        <f t="shared" si="24"/>
        <v>5</v>
      </c>
      <c r="I140" s="43"/>
      <c r="N140" s="6" t="s">
        <v>66</v>
      </c>
    </row>
    <row r="141" spans="1:9" s="6" customFormat="1" ht="19.5" customHeight="1">
      <c r="A141" s="35">
        <v>128</v>
      </c>
      <c r="B141" s="19" t="s">
        <v>56</v>
      </c>
      <c r="C141" s="22" t="s">
        <v>76</v>
      </c>
      <c r="D141" s="22" t="s">
        <v>32</v>
      </c>
      <c r="E141" s="22" t="s">
        <v>33</v>
      </c>
      <c r="F141" s="18">
        <f>5</f>
        <v>5</v>
      </c>
      <c r="G141" s="21">
        <f>5</f>
        <v>5</v>
      </c>
      <c r="H141" s="21">
        <f>5</f>
        <v>5</v>
      </c>
      <c r="I141" s="43"/>
    </row>
    <row r="142" spans="1:9" s="6" customFormat="1" ht="33.75" customHeight="1">
      <c r="A142" s="34">
        <v>129</v>
      </c>
      <c r="B142" s="19" t="s">
        <v>57</v>
      </c>
      <c r="C142" s="22" t="s">
        <v>77</v>
      </c>
      <c r="D142" s="22"/>
      <c r="E142" s="22"/>
      <c r="F142" s="18">
        <f>F143+F147+F151</f>
        <v>1627.8000000000002</v>
      </c>
      <c r="G142" s="18">
        <f>G143+G147+G151</f>
        <v>1469.1000000000001</v>
      </c>
      <c r="H142" s="18">
        <f>H143+H147+H151</f>
        <v>1459.4</v>
      </c>
      <c r="I142" s="43"/>
    </row>
    <row r="143" spans="1:9" s="8" customFormat="1" ht="49.5" customHeight="1">
      <c r="A143" s="35">
        <v>130</v>
      </c>
      <c r="B143" s="19" t="s">
        <v>41</v>
      </c>
      <c r="C143" s="22" t="s">
        <v>77</v>
      </c>
      <c r="D143" s="22" t="s">
        <v>9</v>
      </c>
      <c r="E143" s="22"/>
      <c r="F143" s="18">
        <f aca="true" t="shared" si="25" ref="F143:H145">F144</f>
        <v>1359.4</v>
      </c>
      <c r="G143" s="21">
        <f t="shared" si="25"/>
        <v>1359.4</v>
      </c>
      <c r="H143" s="21">
        <f t="shared" si="25"/>
        <v>1359.4</v>
      </c>
      <c r="I143" s="39"/>
    </row>
    <row r="144" spans="1:9" s="8" customFormat="1" ht="22.5" customHeight="1">
      <c r="A144" s="34">
        <v>131</v>
      </c>
      <c r="B144" s="19" t="s">
        <v>48</v>
      </c>
      <c r="C144" s="22" t="s">
        <v>77</v>
      </c>
      <c r="D144" s="22" t="s">
        <v>26</v>
      </c>
      <c r="E144" s="22"/>
      <c r="F144" s="18">
        <f t="shared" si="25"/>
        <v>1359.4</v>
      </c>
      <c r="G144" s="21">
        <f t="shared" si="25"/>
        <v>1359.4</v>
      </c>
      <c r="H144" s="21">
        <f t="shared" si="25"/>
        <v>1359.4</v>
      </c>
      <c r="I144" s="39"/>
    </row>
    <row r="145" spans="1:13" s="6" customFormat="1" ht="21" customHeight="1">
      <c r="A145" s="35">
        <v>132</v>
      </c>
      <c r="B145" s="19" t="s">
        <v>51</v>
      </c>
      <c r="C145" s="22" t="s">
        <v>77</v>
      </c>
      <c r="D145" s="22" t="s">
        <v>26</v>
      </c>
      <c r="E145" s="22" t="s">
        <v>27</v>
      </c>
      <c r="F145" s="18">
        <f t="shared" si="25"/>
        <v>1359.4</v>
      </c>
      <c r="G145" s="21">
        <f t="shared" si="25"/>
        <v>1359.4</v>
      </c>
      <c r="H145" s="21">
        <f t="shared" si="25"/>
        <v>1359.4</v>
      </c>
      <c r="I145" s="43"/>
      <c r="M145" s="6" t="s">
        <v>66</v>
      </c>
    </row>
    <row r="146" spans="1:9" s="6" customFormat="1" ht="34.5" customHeight="1">
      <c r="A146" s="34">
        <v>133</v>
      </c>
      <c r="B146" s="19" t="s">
        <v>58</v>
      </c>
      <c r="C146" s="22" t="s">
        <v>77</v>
      </c>
      <c r="D146" s="22" t="s">
        <v>26</v>
      </c>
      <c r="E146" s="22" t="s">
        <v>29</v>
      </c>
      <c r="F146" s="18">
        <f>1359.4</f>
        <v>1359.4</v>
      </c>
      <c r="G146" s="18">
        <f>1359.4</f>
        <v>1359.4</v>
      </c>
      <c r="H146" s="18">
        <f>1359.4</f>
        <v>1359.4</v>
      </c>
      <c r="I146" s="43"/>
    </row>
    <row r="147" spans="1:12" s="6" customFormat="1" ht="19.5" customHeight="1">
      <c r="A147" s="35">
        <v>134</v>
      </c>
      <c r="B147" s="19" t="s">
        <v>82</v>
      </c>
      <c r="C147" s="22" t="s">
        <v>77</v>
      </c>
      <c r="D147" s="22" t="s">
        <v>7</v>
      </c>
      <c r="E147" s="22"/>
      <c r="F147" s="18">
        <f aca="true" t="shared" si="26" ref="F147:H149">F148</f>
        <v>264.4</v>
      </c>
      <c r="G147" s="21">
        <f t="shared" si="26"/>
        <v>105.7</v>
      </c>
      <c r="H147" s="21">
        <f t="shared" si="26"/>
        <v>96</v>
      </c>
      <c r="I147" s="43"/>
      <c r="L147" s="6" t="s">
        <v>66</v>
      </c>
    </row>
    <row r="148" spans="1:9" s="6" customFormat="1" ht="19.5" customHeight="1">
      <c r="A148" s="34">
        <v>135</v>
      </c>
      <c r="B148" s="19" t="s">
        <v>39</v>
      </c>
      <c r="C148" s="22" t="s">
        <v>77</v>
      </c>
      <c r="D148" s="22" t="s">
        <v>10</v>
      </c>
      <c r="E148" s="22"/>
      <c r="F148" s="18">
        <f t="shared" si="26"/>
        <v>264.4</v>
      </c>
      <c r="G148" s="21">
        <f t="shared" si="26"/>
        <v>105.7</v>
      </c>
      <c r="H148" s="21">
        <f t="shared" si="26"/>
        <v>96</v>
      </c>
      <c r="I148" s="43"/>
    </row>
    <row r="149" spans="1:9" s="6" customFormat="1" ht="19.5" customHeight="1">
      <c r="A149" s="35">
        <v>136</v>
      </c>
      <c r="B149" s="19" t="s">
        <v>51</v>
      </c>
      <c r="C149" s="22" t="s">
        <v>77</v>
      </c>
      <c r="D149" s="22" t="s">
        <v>10</v>
      </c>
      <c r="E149" s="22" t="s">
        <v>27</v>
      </c>
      <c r="F149" s="18">
        <f t="shared" si="26"/>
        <v>264.4</v>
      </c>
      <c r="G149" s="21">
        <f t="shared" si="26"/>
        <v>105.7</v>
      </c>
      <c r="H149" s="21">
        <f t="shared" si="26"/>
        <v>96</v>
      </c>
      <c r="I149" s="43"/>
    </row>
    <row r="150" spans="1:9" s="6" customFormat="1" ht="41.25" customHeight="1">
      <c r="A150" s="34">
        <v>137</v>
      </c>
      <c r="B150" s="14" t="s">
        <v>58</v>
      </c>
      <c r="C150" s="22" t="s">
        <v>77</v>
      </c>
      <c r="D150" s="15" t="s">
        <v>10</v>
      </c>
      <c r="E150" s="15" t="s">
        <v>29</v>
      </c>
      <c r="F150" s="16">
        <f>265.2+(-0.8)</f>
        <v>264.4</v>
      </c>
      <c r="G150" s="16">
        <f>115.5-9.8</f>
        <v>105.7</v>
      </c>
      <c r="H150" s="16">
        <f>115.5-19.5</f>
        <v>96</v>
      </c>
      <c r="I150" s="43"/>
    </row>
    <row r="151" spans="1:9" s="6" customFormat="1" ht="30.75" customHeight="1">
      <c r="A151" s="35">
        <v>138</v>
      </c>
      <c r="B151" s="28" t="s">
        <v>30</v>
      </c>
      <c r="C151" s="22" t="s">
        <v>77</v>
      </c>
      <c r="D151" s="26">
        <v>800</v>
      </c>
      <c r="E151" s="26"/>
      <c r="F151" s="16">
        <f aca="true" t="shared" si="27" ref="F151:H153">F152</f>
        <v>4</v>
      </c>
      <c r="G151" s="16">
        <f t="shared" si="27"/>
        <v>4</v>
      </c>
      <c r="H151" s="16">
        <f t="shared" si="27"/>
        <v>4</v>
      </c>
      <c r="I151" s="43"/>
    </row>
    <row r="152" spans="1:9" s="6" customFormat="1" ht="33" customHeight="1">
      <c r="A152" s="34">
        <v>139</v>
      </c>
      <c r="B152" s="28" t="s">
        <v>63</v>
      </c>
      <c r="C152" s="22" t="s">
        <v>77</v>
      </c>
      <c r="D152" s="26">
        <v>850</v>
      </c>
      <c r="E152" s="26"/>
      <c r="F152" s="16">
        <f t="shared" si="27"/>
        <v>4</v>
      </c>
      <c r="G152" s="16">
        <f t="shared" si="27"/>
        <v>4</v>
      </c>
      <c r="H152" s="16">
        <f t="shared" si="27"/>
        <v>4</v>
      </c>
      <c r="I152" s="43"/>
    </row>
    <row r="153" spans="1:15" s="6" customFormat="1" ht="33.75" customHeight="1">
      <c r="A153" s="35">
        <v>140</v>
      </c>
      <c r="B153" s="28" t="s">
        <v>67</v>
      </c>
      <c r="C153" s="22" t="s">
        <v>77</v>
      </c>
      <c r="D153" s="26">
        <v>850</v>
      </c>
      <c r="E153" s="26" t="s">
        <v>27</v>
      </c>
      <c r="F153" s="16">
        <f t="shared" si="27"/>
        <v>4</v>
      </c>
      <c r="G153" s="16">
        <f t="shared" si="27"/>
        <v>4</v>
      </c>
      <c r="H153" s="16">
        <f t="shared" si="27"/>
        <v>4</v>
      </c>
      <c r="I153" s="43"/>
      <c r="O153" s="6" t="s">
        <v>66</v>
      </c>
    </row>
    <row r="154" spans="1:9" s="6" customFormat="1" ht="38.25" customHeight="1">
      <c r="A154" s="34">
        <v>141</v>
      </c>
      <c r="B154" s="31" t="s">
        <v>58</v>
      </c>
      <c r="C154" s="22" t="s">
        <v>77</v>
      </c>
      <c r="D154" s="26">
        <v>850</v>
      </c>
      <c r="E154" s="26" t="s">
        <v>29</v>
      </c>
      <c r="F154" s="16">
        <f>4</f>
        <v>4</v>
      </c>
      <c r="G154" s="16">
        <f>4</f>
        <v>4</v>
      </c>
      <c r="H154" s="16">
        <f>4</f>
        <v>4</v>
      </c>
      <c r="I154" s="43"/>
    </row>
    <row r="155" spans="1:9" s="6" customFormat="1" ht="66" customHeight="1">
      <c r="A155" s="35">
        <v>142</v>
      </c>
      <c r="B155" s="31" t="s">
        <v>85</v>
      </c>
      <c r="C155" s="29">
        <v>9610010490</v>
      </c>
      <c r="D155" s="26"/>
      <c r="E155" s="26"/>
      <c r="F155" s="16">
        <f>F156</f>
        <v>524.7</v>
      </c>
      <c r="G155" s="16">
        <f>G156</f>
        <v>524.7</v>
      </c>
      <c r="H155" s="16">
        <f>H156</f>
        <v>524.7</v>
      </c>
      <c r="I155" s="43"/>
    </row>
    <row r="156" spans="1:14" s="6" customFormat="1" ht="49.5" customHeight="1">
      <c r="A156" s="34">
        <v>143</v>
      </c>
      <c r="B156" s="19" t="s">
        <v>41</v>
      </c>
      <c r="C156" s="29">
        <v>9610010490</v>
      </c>
      <c r="D156" s="15" t="s">
        <v>9</v>
      </c>
      <c r="E156" s="15"/>
      <c r="F156" s="16">
        <f aca="true" t="shared" si="28" ref="F156:H158">F157</f>
        <v>524.7</v>
      </c>
      <c r="G156" s="16">
        <f t="shared" si="28"/>
        <v>524.7</v>
      </c>
      <c r="H156" s="16">
        <f t="shared" si="28"/>
        <v>524.7</v>
      </c>
      <c r="I156" s="43"/>
      <c r="N156" s="6" t="s">
        <v>66</v>
      </c>
    </row>
    <row r="157" spans="1:14" s="6" customFormat="1" ht="19.5" customHeight="1">
      <c r="A157" s="35">
        <v>144</v>
      </c>
      <c r="B157" s="19" t="s">
        <v>48</v>
      </c>
      <c r="C157" s="29">
        <v>9610010490</v>
      </c>
      <c r="D157" s="15" t="s">
        <v>26</v>
      </c>
      <c r="E157" s="15"/>
      <c r="F157" s="16">
        <f t="shared" si="28"/>
        <v>524.7</v>
      </c>
      <c r="G157" s="16">
        <f t="shared" si="28"/>
        <v>524.7</v>
      </c>
      <c r="H157" s="16">
        <f t="shared" si="28"/>
        <v>524.7</v>
      </c>
      <c r="I157" s="43"/>
      <c r="N157" s="6" t="s">
        <v>66</v>
      </c>
    </row>
    <row r="158" spans="1:9" s="6" customFormat="1" ht="27" customHeight="1">
      <c r="A158" s="34">
        <v>145</v>
      </c>
      <c r="B158" s="19" t="s">
        <v>67</v>
      </c>
      <c r="C158" s="29">
        <v>9610010490</v>
      </c>
      <c r="D158" s="15" t="s">
        <v>26</v>
      </c>
      <c r="E158" s="15" t="s">
        <v>27</v>
      </c>
      <c r="F158" s="16">
        <f t="shared" si="28"/>
        <v>524.7</v>
      </c>
      <c r="G158" s="16">
        <f t="shared" si="28"/>
        <v>524.7</v>
      </c>
      <c r="H158" s="16">
        <f t="shared" si="28"/>
        <v>524.7</v>
      </c>
      <c r="I158" s="43"/>
    </row>
    <row r="159" spans="1:15" s="6" customFormat="1" ht="36" customHeight="1">
      <c r="A159" s="35">
        <v>146</v>
      </c>
      <c r="B159" s="14" t="s">
        <v>58</v>
      </c>
      <c r="C159" s="29">
        <v>9610010490</v>
      </c>
      <c r="D159" s="15" t="s">
        <v>26</v>
      </c>
      <c r="E159" s="15" t="s">
        <v>29</v>
      </c>
      <c r="F159" s="16">
        <f>524.7</f>
        <v>524.7</v>
      </c>
      <c r="G159" s="16">
        <f>524.7</f>
        <v>524.7</v>
      </c>
      <c r="H159" s="16">
        <f>374.8+149.9</f>
        <v>524.7</v>
      </c>
      <c r="I159" s="43"/>
      <c r="N159" s="6" t="s">
        <v>66</v>
      </c>
      <c r="O159" s="6" t="s">
        <v>66</v>
      </c>
    </row>
    <row r="160" spans="1:9" s="6" customFormat="1" ht="51" customHeight="1">
      <c r="A160" s="34">
        <v>147</v>
      </c>
      <c r="B160" s="14" t="s">
        <v>160</v>
      </c>
      <c r="C160" s="26" t="s">
        <v>161</v>
      </c>
      <c r="D160" s="26"/>
      <c r="E160" s="26"/>
      <c r="F160" s="16">
        <f aca="true" t="shared" si="29" ref="F160:H163">F161</f>
        <v>56.4</v>
      </c>
      <c r="G160" s="16">
        <f t="shared" si="29"/>
        <v>0</v>
      </c>
      <c r="H160" s="16">
        <f t="shared" si="29"/>
        <v>0</v>
      </c>
      <c r="I160" s="43"/>
    </row>
    <row r="161" spans="1:9" s="6" customFormat="1" ht="36" customHeight="1">
      <c r="A161" s="35">
        <v>148</v>
      </c>
      <c r="B161" s="19" t="s">
        <v>41</v>
      </c>
      <c r="C161" s="26" t="s">
        <v>161</v>
      </c>
      <c r="D161" s="26" t="s">
        <v>9</v>
      </c>
      <c r="E161" s="26"/>
      <c r="F161" s="16">
        <f t="shared" si="29"/>
        <v>56.4</v>
      </c>
      <c r="G161" s="16">
        <f t="shared" si="29"/>
        <v>0</v>
      </c>
      <c r="H161" s="16">
        <f t="shared" si="29"/>
        <v>0</v>
      </c>
      <c r="I161" s="43"/>
    </row>
    <row r="162" spans="1:15" s="6" customFormat="1" ht="36" customHeight="1">
      <c r="A162" s="34">
        <v>149</v>
      </c>
      <c r="B162" s="19" t="s">
        <v>48</v>
      </c>
      <c r="C162" s="26" t="s">
        <v>161</v>
      </c>
      <c r="D162" s="26" t="s">
        <v>26</v>
      </c>
      <c r="E162" s="26"/>
      <c r="F162" s="16">
        <f t="shared" si="29"/>
        <v>56.4</v>
      </c>
      <c r="G162" s="16">
        <f t="shared" si="29"/>
        <v>0</v>
      </c>
      <c r="H162" s="16">
        <f t="shared" si="29"/>
        <v>0</v>
      </c>
      <c r="I162" s="43"/>
      <c r="O162" s="6" t="s">
        <v>66</v>
      </c>
    </row>
    <row r="163" spans="1:13" s="6" customFormat="1" ht="36" customHeight="1">
      <c r="A163" s="35">
        <v>150</v>
      </c>
      <c r="B163" s="19" t="s">
        <v>67</v>
      </c>
      <c r="C163" s="26" t="s">
        <v>161</v>
      </c>
      <c r="D163" s="26" t="s">
        <v>26</v>
      </c>
      <c r="E163" s="26" t="s">
        <v>27</v>
      </c>
      <c r="F163" s="16">
        <f t="shared" si="29"/>
        <v>56.4</v>
      </c>
      <c r="G163" s="16">
        <f t="shared" si="29"/>
        <v>0</v>
      </c>
      <c r="H163" s="16">
        <f t="shared" si="29"/>
        <v>0</v>
      </c>
      <c r="I163" s="43"/>
      <c r="M163" s="6" t="s">
        <v>66</v>
      </c>
    </row>
    <row r="164" spans="1:9" s="6" customFormat="1" ht="36" customHeight="1">
      <c r="A164" s="34">
        <v>151</v>
      </c>
      <c r="B164" s="14" t="s">
        <v>58</v>
      </c>
      <c r="C164" s="26" t="s">
        <v>161</v>
      </c>
      <c r="D164" s="26" t="s">
        <v>26</v>
      </c>
      <c r="E164" s="26" t="s">
        <v>29</v>
      </c>
      <c r="F164" s="16">
        <f>32.2+9.6+11.2+3.4</f>
        <v>56.4</v>
      </c>
      <c r="G164" s="16">
        <f>0</f>
        <v>0</v>
      </c>
      <c r="H164" s="16">
        <f>0</f>
        <v>0</v>
      </c>
      <c r="I164" s="43"/>
    </row>
    <row r="165" spans="1:9" s="6" customFormat="1" ht="48" customHeight="1">
      <c r="A165" s="35">
        <v>152</v>
      </c>
      <c r="B165" s="19" t="s">
        <v>145</v>
      </c>
      <c r="C165" s="22" t="s">
        <v>78</v>
      </c>
      <c r="D165" s="22"/>
      <c r="E165" s="22"/>
      <c r="F165" s="18">
        <f>F166+F170</f>
        <v>70.3</v>
      </c>
      <c r="G165" s="18">
        <f>G166+G170</f>
        <v>73.39999999999999</v>
      </c>
      <c r="H165" s="18">
        <f>H166+H170</f>
        <v>76.1</v>
      </c>
      <c r="I165" s="43"/>
    </row>
    <row r="166" spans="1:9" s="6" customFormat="1" ht="49.5" customHeight="1">
      <c r="A166" s="34">
        <v>153</v>
      </c>
      <c r="B166" s="19" t="s">
        <v>41</v>
      </c>
      <c r="C166" s="22" t="s">
        <v>78</v>
      </c>
      <c r="D166" s="22" t="s">
        <v>9</v>
      </c>
      <c r="E166" s="22"/>
      <c r="F166" s="18">
        <f aca="true" t="shared" si="30" ref="F166:H168">F167</f>
        <v>64.7</v>
      </c>
      <c r="G166" s="18">
        <f t="shared" si="30"/>
        <v>67.8</v>
      </c>
      <c r="H166" s="18">
        <f t="shared" si="30"/>
        <v>70.5</v>
      </c>
      <c r="I166" s="43"/>
    </row>
    <row r="167" spans="1:9" s="6" customFormat="1" ht="15.75">
      <c r="A167" s="35">
        <v>154</v>
      </c>
      <c r="B167" s="19" t="s">
        <v>48</v>
      </c>
      <c r="C167" s="22" t="s">
        <v>78</v>
      </c>
      <c r="D167" s="22" t="s">
        <v>26</v>
      </c>
      <c r="E167" s="22"/>
      <c r="F167" s="18">
        <f t="shared" si="30"/>
        <v>64.7</v>
      </c>
      <c r="G167" s="18">
        <f t="shared" si="30"/>
        <v>67.8</v>
      </c>
      <c r="H167" s="18">
        <f t="shared" si="30"/>
        <v>70.5</v>
      </c>
      <c r="I167" s="43"/>
    </row>
    <row r="168" spans="1:9" s="6" customFormat="1" ht="20.25" customHeight="1">
      <c r="A168" s="34">
        <v>155</v>
      </c>
      <c r="B168" s="19" t="s">
        <v>35</v>
      </c>
      <c r="C168" s="22" t="s">
        <v>78</v>
      </c>
      <c r="D168" s="22" t="s">
        <v>26</v>
      </c>
      <c r="E168" s="22" t="s">
        <v>36</v>
      </c>
      <c r="F168" s="18">
        <f t="shared" si="30"/>
        <v>64.7</v>
      </c>
      <c r="G168" s="18">
        <f t="shared" si="30"/>
        <v>67.8</v>
      </c>
      <c r="H168" s="18">
        <f t="shared" si="30"/>
        <v>70.5</v>
      </c>
      <c r="I168" s="43"/>
    </row>
    <row r="169" spans="1:12" s="6" customFormat="1" ht="20.25" customHeight="1">
      <c r="A169" s="35">
        <v>156</v>
      </c>
      <c r="B169" s="19" t="s">
        <v>49</v>
      </c>
      <c r="C169" s="22" t="s">
        <v>78</v>
      </c>
      <c r="D169" s="22" t="s">
        <v>26</v>
      </c>
      <c r="E169" s="22" t="s">
        <v>37</v>
      </c>
      <c r="F169" s="18">
        <f>64.7</f>
        <v>64.7</v>
      </c>
      <c r="G169" s="21">
        <f>67.8</f>
        <v>67.8</v>
      </c>
      <c r="H169" s="21">
        <f>70.5</f>
        <v>70.5</v>
      </c>
      <c r="I169" s="43"/>
      <c r="L169" s="6" t="s">
        <v>66</v>
      </c>
    </row>
    <row r="170" spans="1:9" s="6" customFormat="1" ht="20.25" customHeight="1">
      <c r="A170" s="34">
        <v>157</v>
      </c>
      <c r="B170" s="19" t="s">
        <v>82</v>
      </c>
      <c r="C170" s="22" t="s">
        <v>78</v>
      </c>
      <c r="D170" s="45">
        <v>200</v>
      </c>
      <c r="E170" s="45"/>
      <c r="F170" s="18">
        <f aca="true" t="shared" si="31" ref="F170:H172">F171</f>
        <v>5.6</v>
      </c>
      <c r="G170" s="21">
        <f t="shared" si="31"/>
        <v>5.6</v>
      </c>
      <c r="H170" s="21">
        <f t="shared" si="31"/>
        <v>5.6</v>
      </c>
      <c r="I170" s="43"/>
    </row>
    <row r="171" spans="1:9" s="6" customFormat="1" ht="20.25" customHeight="1">
      <c r="A171" s="35">
        <v>158</v>
      </c>
      <c r="B171" s="19" t="s">
        <v>39</v>
      </c>
      <c r="C171" s="22" t="s">
        <v>78</v>
      </c>
      <c r="D171" s="45">
        <v>240</v>
      </c>
      <c r="E171" s="45"/>
      <c r="F171" s="18">
        <f t="shared" si="31"/>
        <v>5.6</v>
      </c>
      <c r="G171" s="21">
        <f t="shared" si="31"/>
        <v>5.6</v>
      </c>
      <c r="H171" s="21">
        <f t="shared" si="31"/>
        <v>5.6</v>
      </c>
      <c r="I171" s="43"/>
    </row>
    <row r="172" spans="1:12" s="6" customFormat="1" ht="20.25" customHeight="1">
      <c r="A172" s="34">
        <v>159</v>
      </c>
      <c r="B172" s="19" t="s">
        <v>35</v>
      </c>
      <c r="C172" s="22" t="s">
        <v>78</v>
      </c>
      <c r="D172" s="45">
        <v>240</v>
      </c>
      <c r="E172" s="22" t="s">
        <v>36</v>
      </c>
      <c r="F172" s="18">
        <f t="shared" si="31"/>
        <v>5.6</v>
      </c>
      <c r="G172" s="21">
        <f t="shared" si="31"/>
        <v>5.6</v>
      </c>
      <c r="H172" s="21">
        <f t="shared" si="31"/>
        <v>5.6</v>
      </c>
      <c r="I172" s="43"/>
      <c r="L172" s="6" t="s">
        <v>66</v>
      </c>
    </row>
    <row r="173" spans="1:9" s="6" customFormat="1" ht="20.25" customHeight="1">
      <c r="A173" s="35">
        <v>160</v>
      </c>
      <c r="B173" s="19" t="s">
        <v>49</v>
      </c>
      <c r="C173" s="22" t="s">
        <v>78</v>
      </c>
      <c r="D173" s="45">
        <v>240</v>
      </c>
      <c r="E173" s="22" t="s">
        <v>37</v>
      </c>
      <c r="F173" s="18">
        <f>5.6</f>
        <v>5.6</v>
      </c>
      <c r="G173" s="21">
        <f>5.6</f>
        <v>5.6</v>
      </c>
      <c r="H173" s="21">
        <f>5.6</f>
        <v>5.6</v>
      </c>
      <c r="I173" s="43"/>
    </row>
    <row r="174" spans="1:15" s="6" customFormat="1" ht="48.75" customHeight="1">
      <c r="A174" s="34">
        <v>161</v>
      </c>
      <c r="B174" s="19" t="s">
        <v>109</v>
      </c>
      <c r="C174" s="22" t="s">
        <v>79</v>
      </c>
      <c r="D174" s="22"/>
      <c r="E174" s="22"/>
      <c r="F174" s="18">
        <f>F175</f>
        <v>1.1</v>
      </c>
      <c r="G174" s="21">
        <f aca="true" t="shared" si="32" ref="F174:H177">G175</f>
        <v>1.1</v>
      </c>
      <c r="H174" s="21">
        <f t="shared" si="32"/>
        <v>1.1</v>
      </c>
      <c r="I174" s="43"/>
      <c r="L174" s="6" t="s">
        <v>66</v>
      </c>
      <c r="O174" s="6" t="s">
        <v>66</v>
      </c>
    </row>
    <row r="175" spans="1:16" s="6" customFormat="1" ht="20.25" customHeight="1">
      <c r="A175" s="35">
        <v>162</v>
      </c>
      <c r="B175" s="19" t="s">
        <v>82</v>
      </c>
      <c r="C175" s="22" t="s">
        <v>79</v>
      </c>
      <c r="D175" s="22" t="s">
        <v>7</v>
      </c>
      <c r="E175" s="22"/>
      <c r="F175" s="18">
        <f t="shared" si="32"/>
        <v>1.1</v>
      </c>
      <c r="G175" s="21">
        <f t="shared" si="32"/>
        <v>1.1</v>
      </c>
      <c r="H175" s="21">
        <f t="shared" si="32"/>
        <v>1.1</v>
      </c>
      <c r="I175" s="43"/>
      <c r="P175" s="6" t="s">
        <v>66</v>
      </c>
    </row>
    <row r="176" spans="1:9" s="6" customFormat="1" ht="20.25" customHeight="1">
      <c r="A176" s="34">
        <v>163</v>
      </c>
      <c r="B176" s="19" t="s">
        <v>39</v>
      </c>
      <c r="C176" s="22" t="s">
        <v>79</v>
      </c>
      <c r="D176" s="22" t="s">
        <v>10</v>
      </c>
      <c r="E176" s="22"/>
      <c r="F176" s="18">
        <f t="shared" si="32"/>
        <v>1.1</v>
      </c>
      <c r="G176" s="21">
        <f t="shared" si="32"/>
        <v>1.1</v>
      </c>
      <c r="H176" s="21">
        <f t="shared" si="32"/>
        <v>1.1</v>
      </c>
      <c r="I176" s="43"/>
    </row>
    <row r="177" spans="1:9" s="6" customFormat="1" ht="20.25" customHeight="1">
      <c r="A177" s="35">
        <v>164</v>
      </c>
      <c r="B177" s="19" t="s">
        <v>51</v>
      </c>
      <c r="C177" s="22" t="s">
        <v>79</v>
      </c>
      <c r="D177" s="22" t="s">
        <v>10</v>
      </c>
      <c r="E177" s="22" t="s">
        <v>27</v>
      </c>
      <c r="F177" s="18">
        <f t="shared" si="32"/>
        <v>1.1</v>
      </c>
      <c r="G177" s="21">
        <f t="shared" si="32"/>
        <v>1.1</v>
      </c>
      <c r="H177" s="21">
        <f t="shared" si="32"/>
        <v>1.1</v>
      </c>
      <c r="I177" s="43"/>
    </row>
    <row r="178" spans="1:13" s="6" customFormat="1" ht="20.25" customHeight="1">
      <c r="A178" s="34">
        <v>165</v>
      </c>
      <c r="B178" s="19" t="s">
        <v>50</v>
      </c>
      <c r="C178" s="22" t="s">
        <v>79</v>
      </c>
      <c r="D178" s="22" t="s">
        <v>10</v>
      </c>
      <c r="E178" s="22" t="s">
        <v>34</v>
      </c>
      <c r="F178" s="18">
        <f>1.1</f>
        <v>1.1</v>
      </c>
      <c r="G178" s="21">
        <f>1.1</f>
        <v>1.1</v>
      </c>
      <c r="H178" s="21">
        <f>1.1</f>
        <v>1.1</v>
      </c>
      <c r="I178" s="43"/>
      <c r="M178" s="6" t="s">
        <v>66</v>
      </c>
    </row>
    <row r="179" spans="1:9" s="6" customFormat="1" ht="20.25" customHeight="1">
      <c r="A179" s="35">
        <v>166</v>
      </c>
      <c r="B179" s="25" t="s">
        <v>11</v>
      </c>
      <c r="C179" s="22" t="s">
        <v>80</v>
      </c>
      <c r="D179" s="22"/>
      <c r="E179" s="22"/>
      <c r="F179" s="18">
        <f>F180</f>
        <v>171.1</v>
      </c>
      <c r="G179" s="18">
        <f>G180</f>
        <v>171.1</v>
      </c>
      <c r="H179" s="18">
        <f>H180</f>
        <v>171.1</v>
      </c>
      <c r="I179" s="43"/>
    </row>
    <row r="180" spans="1:9" s="6" customFormat="1" ht="33" customHeight="1">
      <c r="A180" s="34">
        <v>167</v>
      </c>
      <c r="B180" s="19" t="s">
        <v>103</v>
      </c>
      <c r="C180" s="22" t="s">
        <v>81</v>
      </c>
      <c r="D180" s="24"/>
      <c r="E180" s="24"/>
      <c r="F180" s="18">
        <f>F181+F186+F191+F196+F201</f>
        <v>171.1</v>
      </c>
      <c r="G180" s="18">
        <f>G181+G186+G191+G196+G201</f>
        <v>171.1</v>
      </c>
      <c r="H180" s="18">
        <f>H181+H186+H191+H196+H201</f>
        <v>171.1</v>
      </c>
      <c r="I180" s="43"/>
    </row>
    <row r="181" spans="1:14" s="6" customFormat="1" ht="49.5" customHeight="1">
      <c r="A181" s="35">
        <v>168</v>
      </c>
      <c r="B181" s="19" t="s">
        <v>104</v>
      </c>
      <c r="C181" s="27" t="s">
        <v>131</v>
      </c>
      <c r="D181" s="22"/>
      <c r="E181" s="22"/>
      <c r="F181" s="18">
        <f aca="true" t="shared" si="33" ref="F181:H184">F182</f>
        <v>130.3</v>
      </c>
      <c r="G181" s="21">
        <f t="shared" si="33"/>
        <v>130.3</v>
      </c>
      <c r="H181" s="21">
        <f t="shared" si="33"/>
        <v>130.3</v>
      </c>
      <c r="I181" s="43"/>
      <c r="M181" s="6" t="s">
        <v>66</v>
      </c>
      <c r="N181" s="6" t="s">
        <v>66</v>
      </c>
    </row>
    <row r="182" spans="1:9" s="6" customFormat="1" ht="21" customHeight="1">
      <c r="A182" s="34">
        <v>169</v>
      </c>
      <c r="B182" s="19" t="s">
        <v>6</v>
      </c>
      <c r="C182" s="27" t="s">
        <v>131</v>
      </c>
      <c r="D182" s="22" t="s">
        <v>0</v>
      </c>
      <c r="E182" s="22"/>
      <c r="F182" s="18">
        <f t="shared" si="33"/>
        <v>130.3</v>
      </c>
      <c r="G182" s="21">
        <f t="shared" si="33"/>
        <v>130.3</v>
      </c>
      <c r="H182" s="21">
        <f t="shared" si="33"/>
        <v>130.3</v>
      </c>
      <c r="I182" s="43"/>
    </row>
    <row r="183" spans="1:9" s="6" customFormat="1" ht="21" customHeight="1">
      <c r="A183" s="35">
        <v>170</v>
      </c>
      <c r="B183" s="19" t="s">
        <v>12</v>
      </c>
      <c r="C183" s="27" t="s">
        <v>131</v>
      </c>
      <c r="D183" s="22" t="s">
        <v>13</v>
      </c>
      <c r="E183" s="22"/>
      <c r="F183" s="18">
        <f t="shared" si="33"/>
        <v>130.3</v>
      </c>
      <c r="G183" s="21">
        <f t="shared" si="33"/>
        <v>130.3</v>
      </c>
      <c r="H183" s="21">
        <f t="shared" si="33"/>
        <v>130.3</v>
      </c>
      <c r="I183" s="43"/>
    </row>
    <row r="184" spans="1:9" s="6" customFormat="1" ht="21" customHeight="1">
      <c r="A184" s="34">
        <v>171</v>
      </c>
      <c r="B184" s="19" t="s">
        <v>51</v>
      </c>
      <c r="C184" s="27" t="s">
        <v>131</v>
      </c>
      <c r="D184" s="22" t="s">
        <v>13</v>
      </c>
      <c r="E184" s="22" t="s">
        <v>27</v>
      </c>
      <c r="F184" s="18">
        <f t="shared" si="33"/>
        <v>130.3</v>
      </c>
      <c r="G184" s="21">
        <f t="shared" si="33"/>
        <v>130.3</v>
      </c>
      <c r="H184" s="21">
        <f t="shared" si="33"/>
        <v>130.3</v>
      </c>
      <c r="I184" s="43"/>
    </row>
    <row r="185" spans="1:9" s="6" customFormat="1" ht="21" customHeight="1">
      <c r="A185" s="35">
        <v>172</v>
      </c>
      <c r="B185" s="19" t="s">
        <v>50</v>
      </c>
      <c r="C185" s="27" t="s">
        <v>131</v>
      </c>
      <c r="D185" s="22" t="s">
        <v>13</v>
      </c>
      <c r="E185" s="22" t="s">
        <v>34</v>
      </c>
      <c r="F185" s="18">
        <f>130.3</f>
        <v>130.3</v>
      </c>
      <c r="G185" s="18">
        <f>130.3</f>
        <v>130.3</v>
      </c>
      <c r="H185" s="18">
        <f>130.3</f>
        <v>130.3</v>
      </c>
      <c r="I185" s="43"/>
    </row>
    <row r="186" spans="1:19" s="6" customFormat="1" ht="36.75" customHeight="1">
      <c r="A186" s="34">
        <v>173</v>
      </c>
      <c r="B186" s="19" t="s">
        <v>105</v>
      </c>
      <c r="C186" s="27" t="s">
        <v>132</v>
      </c>
      <c r="D186" s="22"/>
      <c r="E186" s="22"/>
      <c r="F186" s="18">
        <f aca="true" t="shared" si="34" ref="F186:H189">F187</f>
        <v>7.7</v>
      </c>
      <c r="G186" s="21">
        <f t="shared" si="34"/>
        <v>7.7</v>
      </c>
      <c r="H186" s="21">
        <f t="shared" si="34"/>
        <v>7.7</v>
      </c>
      <c r="I186" s="43"/>
      <c r="S186" s="6" t="s">
        <v>66</v>
      </c>
    </row>
    <row r="187" spans="1:9" s="6" customFormat="1" ht="21" customHeight="1">
      <c r="A187" s="35">
        <v>174</v>
      </c>
      <c r="B187" s="19" t="s">
        <v>6</v>
      </c>
      <c r="C187" s="27" t="s">
        <v>132</v>
      </c>
      <c r="D187" s="22" t="s">
        <v>0</v>
      </c>
      <c r="E187" s="22"/>
      <c r="F187" s="18">
        <f t="shared" si="34"/>
        <v>7.7</v>
      </c>
      <c r="G187" s="21">
        <f t="shared" si="34"/>
        <v>7.7</v>
      </c>
      <c r="H187" s="21">
        <f t="shared" si="34"/>
        <v>7.7</v>
      </c>
      <c r="I187" s="43"/>
    </row>
    <row r="188" spans="1:12" s="6" customFormat="1" ht="21" customHeight="1">
      <c r="A188" s="34">
        <v>175</v>
      </c>
      <c r="B188" s="19" t="s">
        <v>12</v>
      </c>
      <c r="C188" s="27" t="s">
        <v>132</v>
      </c>
      <c r="D188" s="22" t="s">
        <v>13</v>
      </c>
      <c r="E188" s="22"/>
      <c r="F188" s="18">
        <f t="shared" si="34"/>
        <v>7.7</v>
      </c>
      <c r="G188" s="21">
        <f t="shared" si="34"/>
        <v>7.7</v>
      </c>
      <c r="H188" s="21">
        <f t="shared" si="34"/>
        <v>7.7</v>
      </c>
      <c r="I188" s="43"/>
      <c r="L188" s="6" t="s">
        <v>66</v>
      </c>
    </row>
    <row r="189" spans="1:9" s="6" customFormat="1" ht="21" customHeight="1">
      <c r="A189" s="35">
        <v>176</v>
      </c>
      <c r="B189" s="19" t="s">
        <v>51</v>
      </c>
      <c r="C189" s="27" t="s">
        <v>132</v>
      </c>
      <c r="D189" s="22" t="s">
        <v>13</v>
      </c>
      <c r="E189" s="27" t="s">
        <v>27</v>
      </c>
      <c r="F189" s="18">
        <f t="shared" si="34"/>
        <v>7.7</v>
      </c>
      <c r="G189" s="21">
        <f t="shared" si="34"/>
        <v>7.7</v>
      </c>
      <c r="H189" s="21">
        <f t="shared" si="34"/>
        <v>7.7</v>
      </c>
      <c r="I189" s="43"/>
    </row>
    <row r="190" spans="1:13" s="6" customFormat="1" ht="41.25" customHeight="1">
      <c r="A190" s="34">
        <v>177</v>
      </c>
      <c r="B190" s="19" t="s">
        <v>58</v>
      </c>
      <c r="C190" s="27" t="s">
        <v>132</v>
      </c>
      <c r="D190" s="22" t="s">
        <v>13</v>
      </c>
      <c r="E190" s="27" t="s">
        <v>29</v>
      </c>
      <c r="F190" s="18">
        <f>7.7</f>
        <v>7.7</v>
      </c>
      <c r="G190" s="18">
        <f>7.7</f>
        <v>7.7</v>
      </c>
      <c r="H190" s="18">
        <f>7.7</f>
        <v>7.7</v>
      </c>
      <c r="I190" s="43"/>
      <c r="L190" s="6" t="s">
        <v>66</v>
      </c>
      <c r="M190" s="6" t="s">
        <v>66</v>
      </c>
    </row>
    <row r="191" spans="1:9" s="6" customFormat="1" ht="37.5" customHeight="1">
      <c r="A191" s="35">
        <v>178</v>
      </c>
      <c r="B191" s="19" t="s">
        <v>106</v>
      </c>
      <c r="C191" s="27" t="s">
        <v>133</v>
      </c>
      <c r="D191" s="22"/>
      <c r="E191" s="22"/>
      <c r="F191" s="18">
        <f>F192</f>
        <v>7.2</v>
      </c>
      <c r="G191" s="21">
        <f aca="true" t="shared" si="35" ref="F191:H194">G192</f>
        <v>7.2</v>
      </c>
      <c r="H191" s="21">
        <f t="shared" si="35"/>
        <v>7.2</v>
      </c>
      <c r="I191" s="43"/>
    </row>
    <row r="192" spans="1:12" s="6" customFormat="1" ht="21" customHeight="1">
      <c r="A192" s="34">
        <v>179</v>
      </c>
      <c r="B192" s="19" t="s">
        <v>6</v>
      </c>
      <c r="C192" s="27" t="s">
        <v>133</v>
      </c>
      <c r="D192" s="22" t="s">
        <v>0</v>
      </c>
      <c r="E192" s="22"/>
      <c r="F192" s="18">
        <f t="shared" si="35"/>
        <v>7.2</v>
      </c>
      <c r="G192" s="21">
        <f t="shared" si="35"/>
        <v>7.2</v>
      </c>
      <c r="H192" s="21">
        <f t="shared" si="35"/>
        <v>7.2</v>
      </c>
      <c r="I192" s="43"/>
      <c r="L192" s="6" t="s">
        <v>66</v>
      </c>
    </row>
    <row r="193" spans="1:9" s="6" customFormat="1" ht="21" customHeight="1">
      <c r="A193" s="35">
        <v>180</v>
      </c>
      <c r="B193" s="19" t="s">
        <v>12</v>
      </c>
      <c r="C193" s="27" t="s">
        <v>133</v>
      </c>
      <c r="D193" s="22" t="s">
        <v>13</v>
      </c>
      <c r="E193" s="22"/>
      <c r="F193" s="18">
        <f t="shared" si="35"/>
        <v>7.2</v>
      </c>
      <c r="G193" s="21">
        <f t="shared" si="35"/>
        <v>7.2</v>
      </c>
      <c r="H193" s="21">
        <f t="shared" si="35"/>
        <v>7.2</v>
      </c>
      <c r="I193" s="43"/>
    </row>
    <row r="194" spans="1:9" s="6" customFormat="1" ht="21" customHeight="1">
      <c r="A194" s="34">
        <v>181</v>
      </c>
      <c r="B194" s="19" t="s">
        <v>51</v>
      </c>
      <c r="C194" s="27" t="s">
        <v>133</v>
      </c>
      <c r="D194" s="22" t="s">
        <v>13</v>
      </c>
      <c r="E194" s="27" t="s">
        <v>27</v>
      </c>
      <c r="F194" s="18">
        <f t="shared" si="35"/>
        <v>7.2</v>
      </c>
      <c r="G194" s="21">
        <f t="shared" si="35"/>
        <v>7.2</v>
      </c>
      <c r="H194" s="21">
        <f t="shared" si="35"/>
        <v>7.2</v>
      </c>
      <c r="I194" s="43"/>
    </row>
    <row r="195" spans="1:9" s="6" customFormat="1" ht="41.25" customHeight="1">
      <c r="A195" s="35">
        <v>182</v>
      </c>
      <c r="B195" s="19" t="s">
        <v>58</v>
      </c>
      <c r="C195" s="27" t="s">
        <v>133</v>
      </c>
      <c r="D195" s="22" t="s">
        <v>13</v>
      </c>
      <c r="E195" s="27" t="s">
        <v>29</v>
      </c>
      <c r="F195" s="18">
        <f>7.2</f>
        <v>7.2</v>
      </c>
      <c r="G195" s="18">
        <f>7.2</f>
        <v>7.2</v>
      </c>
      <c r="H195" s="18">
        <f>7.2</f>
        <v>7.2</v>
      </c>
      <c r="I195" s="43"/>
    </row>
    <row r="196" spans="1:9" s="6" customFormat="1" ht="54.75" customHeight="1">
      <c r="A196" s="34">
        <v>183</v>
      </c>
      <c r="B196" s="31" t="s">
        <v>107</v>
      </c>
      <c r="C196" s="27" t="s">
        <v>134</v>
      </c>
      <c r="D196" s="22"/>
      <c r="E196" s="22"/>
      <c r="F196" s="18">
        <f aca="true" t="shared" si="36" ref="F196:H199">F197</f>
        <v>5.6</v>
      </c>
      <c r="G196" s="21">
        <f t="shared" si="36"/>
        <v>5.6</v>
      </c>
      <c r="H196" s="21">
        <f t="shared" si="36"/>
        <v>5.6</v>
      </c>
      <c r="I196" s="43"/>
    </row>
    <row r="197" spans="1:9" s="6" customFormat="1" ht="21" customHeight="1">
      <c r="A197" s="35">
        <v>184</v>
      </c>
      <c r="B197" s="19" t="s">
        <v>6</v>
      </c>
      <c r="C197" s="27" t="s">
        <v>134</v>
      </c>
      <c r="D197" s="22" t="s">
        <v>0</v>
      </c>
      <c r="E197" s="22"/>
      <c r="F197" s="18">
        <f t="shared" si="36"/>
        <v>5.6</v>
      </c>
      <c r="G197" s="21">
        <f t="shared" si="36"/>
        <v>5.6</v>
      </c>
      <c r="H197" s="21">
        <f t="shared" si="36"/>
        <v>5.6</v>
      </c>
      <c r="I197" s="43"/>
    </row>
    <row r="198" spans="1:13" s="6" customFormat="1" ht="21" customHeight="1">
      <c r="A198" s="34">
        <v>185</v>
      </c>
      <c r="B198" s="19" t="s">
        <v>12</v>
      </c>
      <c r="C198" s="27" t="s">
        <v>134</v>
      </c>
      <c r="D198" s="22" t="s">
        <v>13</v>
      </c>
      <c r="E198" s="22"/>
      <c r="F198" s="18">
        <f t="shared" si="36"/>
        <v>5.6</v>
      </c>
      <c r="G198" s="21">
        <f t="shared" si="36"/>
        <v>5.6</v>
      </c>
      <c r="H198" s="21">
        <f t="shared" si="36"/>
        <v>5.6</v>
      </c>
      <c r="I198" s="43"/>
      <c r="L198" s="6" t="s">
        <v>66</v>
      </c>
      <c r="M198" s="6" t="s">
        <v>66</v>
      </c>
    </row>
    <row r="199" spans="1:13" s="6" customFormat="1" ht="21" customHeight="1">
      <c r="A199" s="35">
        <v>186</v>
      </c>
      <c r="B199" s="19" t="s">
        <v>51</v>
      </c>
      <c r="C199" s="27" t="s">
        <v>134</v>
      </c>
      <c r="D199" s="22" t="s">
        <v>13</v>
      </c>
      <c r="E199" s="27" t="s">
        <v>27</v>
      </c>
      <c r="F199" s="18">
        <f t="shared" si="36"/>
        <v>5.6</v>
      </c>
      <c r="G199" s="21">
        <f t="shared" si="36"/>
        <v>5.6</v>
      </c>
      <c r="H199" s="21">
        <f t="shared" si="36"/>
        <v>5.6</v>
      </c>
      <c r="I199" s="43"/>
      <c r="M199" s="6" t="s">
        <v>66</v>
      </c>
    </row>
    <row r="200" spans="1:14" s="6" customFormat="1" ht="34.5" customHeight="1">
      <c r="A200" s="34">
        <v>187</v>
      </c>
      <c r="B200" s="19" t="s">
        <v>58</v>
      </c>
      <c r="C200" s="27" t="s">
        <v>134</v>
      </c>
      <c r="D200" s="22" t="s">
        <v>13</v>
      </c>
      <c r="E200" s="27" t="s">
        <v>29</v>
      </c>
      <c r="F200" s="18">
        <f>5.6</f>
        <v>5.6</v>
      </c>
      <c r="G200" s="18">
        <f>5.6</f>
        <v>5.6</v>
      </c>
      <c r="H200" s="18">
        <f>5.6</f>
        <v>5.6</v>
      </c>
      <c r="I200" s="43"/>
      <c r="M200" s="6" t="s">
        <v>66</v>
      </c>
      <c r="N200" s="6" t="s">
        <v>66</v>
      </c>
    </row>
    <row r="201" spans="1:16" s="6" customFormat="1" ht="48" customHeight="1">
      <c r="A201" s="35">
        <v>188</v>
      </c>
      <c r="B201" s="14" t="s">
        <v>108</v>
      </c>
      <c r="C201" s="27" t="s">
        <v>135</v>
      </c>
      <c r="D201" s="22"/>
      <c r="E201" s="22"/>
      <c r="F201" s="18">
        <f aca="true" t="shared" si="37" ref="F201:H204">F202</f>
        <v>20.3</v>
      </c>
      <c r="G201" s="18">
        <f t="shared" si="37"/>
        <v>20.3</v>
      </c>
      <c r="H201" s="18">
        <f t="shared" si="37"/>
        <v>20.3</v>
      </c>
      <c r="I201" s="43"/>
      <c r="L201" s="6" t="s">
        <v>66</v>
      </c>
      <c r="M201" s="6" t="s">
        <v>66</v>
      </c>
      <c r="N201" s="6" t="s">
        <v>66</v>
      </c>
      <c r="P201" s="6" t="s">
        <v>66</v>
      </c>
    </row>
    <row r="202" spans="1:13" s="6" customFormat="1" ht="21" customHeight="1">
      <c r="A202" s="34">
        <v>189</v>
      </c>
      <c r="B202" s="19" t="s">
        <v>6</v>
      </c>
      <c r="C202" s="27" t="s">
        <v>135</v>
      </c>
      <c r="D202" s="22" t="s">
        <v>0</v>
      </c>
      <c r="E202" s="22"/>
      <c r="F202" s="18">
        <f t="shared" si="37"/>
        <v>20.3</v>
      </c>
      <c r="G202" s="18">
        <f t="shared" si="37"/>
        <v>20.3</v>
      </c>
      <c r="H202" s="18">
        <f t="shared" si="37"/>
        <v>20.3</v>
      </c>
      <c r="I202" s="43"/>
      <c r="L202" s="6" t="s">
        <v>66</v>
      </c>
      <c r="M202" s="6" t="s">
        <v>66</v>
      </c>
    </row>
    <row r="203" spans="1:15" s="6" customFormat="1" ht="21" customHeight="1">
      <c r="A203" s="35">
        <v>190</v>
      </c>
      <c r="B203" s="19" t="s">
        <v>12</v>
      </c>
      <c r="C203" s="27" t="s">
        <v>135</v>
      </c>
      <c r="D203" s="22" t="s">
        <v>13</v>
      </c>
      <c r="E203" s="22"/>
      <c r="F203" s="18">
        <f t="shared" si="37"/>
        <v>20.3</v>
      </c>
      <c r="G203" s="18">
        <f t="shared" si="37"/>
        <v>20.3</v>
      </c>
      <c r="H203" s="18">
        <f t="shared" si="37"/>
        <v>20.3</v>
      </c>
      <c r="I203" s="43"/>
      <c r="O203" s="6" t="s">
        <v>66</v>
      </c>
    </row>
    <row r="204" spans="1:19" s="6" customFormat="1" ht="21" customHeight="1">
      <c r="A204" s="34">
        <v>191</v>
      </c>
      <c r="B204" s="19" t="s">
        <v>51</v>
      </c>
      <c r="C204" s="27" t="s">
        <v>135</v>
      </c>
      <c r="D204" s="22" t="s">
        <v>13</v>
      </c>
      <c r="E204" s="22" t="s">
        <v>27</v>
      </c>
      <c r="F204" s="18">
        <f t="shared" si="37"/>
        <v>20.3</v>
      </c>
      <c r="G204" s="18">
        <f t="shared" si="37"/>
        <v>20.3</v>
      </c>
      <c r="H204" s="18">
        <f t="shared" si="37"/>
        <v>20.3</v>
      </c>
      <c r="I204" s="43"/>
      <c r="S204" s="6" t="s">
        <v>66</v>
      </c>
    </row>
    <row r="205" spans="1:15" s="6" customFormat="1" ht="38.25" customHeight="1">
      <c r="A205" s="35">
        <v>192</v>
      </c>
      <c r="B205" s="14" t="s">
        <v>65</v>
      </c>
      <c r="C205" s="27" t="s">
        <v>135</v>
      </c>
      <c r="D205" s="22" t="s">
        <v>13</v>
      </c>
      <c r="E205" s="22" t="s">
        <v>64</v>
      </c>
      <c r="F205" s="18">
        <f>20.3</f>
        <v>20.3</v>
      </c>
      <c r="G205" s="18">
        <f>20.3</f>
        <v>20.3</v>
      </c>
      <c r="H205" s="18">
        <f>20.3</f>
        <v>20.3</v>
      </c>
      <c r="I205" s="43"/>
      <c r="L205" s="6" t="s">
        <v>66</v>
      </c>
      <c r="O205" s="6" t="s">
        <v>66</v>
      </c>
    </row>
    <row r="206" spans="1:9" s="6" customFormat="1" ht="21" customHeight="1">
      <c r="A206" s="34">
        <v>193</v>
      </c>
      <c r="B206" s="19" t="s">
        <v>89</v>
      </c>
      <c r="C206" s="22"/>
      <c r="D206" s="22"/>
      <c r="E206" s="22"/>
      <c r="F206" s="18">
        <v>0</v>
      </c>
      <c r="G206" s="23">
        <f>169.5</f>
        <v>169.5</v>
      </c>
      <c r="H206" s="23">
        <f>339.5</f>
        <v>339.5</v>
      </c>
      <c r="I206" s="43"/>
    </row>
    <row r="207" spans="1:9" ht="15.75">
      <c r="A207" s="48" t="s">
        <v>59</v>
      </c>
      <c r="B207" s="48"/>
      <c r="C207" s="36"/>
      <c r="D207" s="36"/>
      <c r="E207" s="36"/>
      <c r="F207" s="37">
        <f>F14+F94+F125+F179+F206</f>
        <v>7915.900000000001</v>
      </c>
      <c r="G207" s="37">
        <f>G14+G94+G125+G179+G206</f>
        <v>6990.300000000001</v>
      </c>
      <c r="H207" s="37">
        <f>H14+H94+H125+H179+H206</f>
        <v>7003.400000000001</v>
      </c>
      <c r="I207" s="44"/>
    </row>
    <row r="208" spans="1:9" ht="15.75">
      <c r="A208" s="5"/>
      <c r="B208" s="12"/>
      <c r="C208" s="12"/>
      <c r="D208" s="12"/>
      <c r="E208" s="12"/>
      <c r="F208" s="13"/>
      <c r="G208" s="13"/>
      <c r="H208" s="11"/>
      <c r="I208" s="2"/>
    </row>
    <row r="209" spans="1:9" ht="15.75">
      <c r="A209" s="5"/>
      <c r="B209" s="1"/>
      <c r="F209" s="2"/>
      <c r="G209" s="2"/>
      <c r="H209" s="2"/>
      <c r="I209" s="2"/>
    </row>
    <row r="210" spans="1:9" ht="15.75">
      <c r="A210" s="5"/>
      <c r="F210" s="4"/>
      <c r="G210" s="2"/>
      <c r="H210" s="2"/>
      <c r="I210" s="2"/>
    </row>
    <row r="211" spans="1:9" ht="15.75">
      <c r="A211" s="5"/>
      <c r="F211" s="2"/>
      <c r="G211" s="2"/>
      <c r="H211" s="2"/>
      <c r="I211" s="2"/>
    </row>
    <row r="212" ht="15.75">
      <c r="A212" s="5"/>
    </row>
    <row r="213" ht="15.75">
      <c r="A213" s="5"/>
    </row>
    <row r="214" spans="1:8" ht="15.75">
      <c r="A214" s="5"/>
      <c r="H214" t="s">
        <v>66</v>
      </c>
    </row>
    <row r="215" spans="1:7" ht="15.75">
      <c r="A215" s="5"/>
      <c r="G215" t="s">
        <v>66</v>
      </c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</sheetData>
  <sheetProtection/>
  <autoFilter ref="A12:H207"/>
  <mergeCells count="10">
    <mergeCell ref="A207:B207"/>
    <mergeCell ref="D11:F11"/>
    <mergeCell ref="E1:H1"/>
    <mergeCell ref="E3:H3"/>
    <mergeCell ref="A9:H10"/>
    <mergeCell ref="D2:H2"/>
    <mergeCell ref="E8:H8"/>
    <mergeCell ref="E5:H5"/>
    <mergeCell ref="D6:H6"/>
    <mergeCell ref="E7:H7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USER</cp:lastModifiedBy>
  <cp:lastPrinted>2022-11-11T06:37:39Z</cp:lastPrinted>
  <dcterms:created xsi:type="dcterms:W3CDTF">2006-12-12T07:04:01Z</dcterms:created>
  <dcterms:modified xsi:type="dcterms:W3CDTF">2023-12-25T07:46:44Z</dcterms:modified>
  <cp:category/>
  <cp:version/>
  <cp:contentType/>
  <cp:contentStatus/>
</cp:coreProperties>
</file>