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340" windowHeight="7695" activeTab="0"/>
  </bookViews>
  <sheets>
    <sheet name="Лист1" sheetId="1" r:id="rId1"/>
  </sheets>
  <definedNames>
    <definedName name="_xlnm.Print_Area" localSheetId="0">'Лист1'!$A$1:$G$57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<sst xmlns="http://schemas.openxmlformats.org/spreadsheetml/2006/main" count="106" uniqueCount="105">
  <si>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</si>
  <si>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</si>
  <si>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</si>
  <si>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</si>
  <si>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</si>
  <si>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</si>
  <si>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</si>
  <si>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</si>
  <si>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</si>
  <si>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</si>
  <si>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</si>
  <si>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</si>
  <si>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</si>
  <si>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</si>
  <si>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</si>
  <si>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</si>
  <si>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</si>
  <si>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</si>
  <si>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</si>
  <si>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</si>
  <si>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</si>
  <si>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</si>
  <si>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</si>
  <si>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</si>
  <si>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</si>
  <si>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</si>
  <si>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</si>
  <si>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</si>
  <si>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</si>
  <si>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</si>
  <si>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</si>
  <si>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</si>
  <si>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</si>
  <si>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</si>
  <si>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1001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</si>
  <si>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</si>
  <si>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</si>
  <si>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</si>
  <si>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</si>
  <si>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</si>
  <si>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</si>
  <si>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</si>
  <si>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</si>
  <si>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</si>
  <si>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</si>
  <si>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</si>
  <si>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</si>
  <si>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</si>
  <si>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</si>
  <si>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</si>
  <si>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</si>
  <si>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</si>
  <si>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</si>
  <si>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</si>
  <si>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</si>
  <si>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</si>
  <si>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</si>
  <si>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</si>
  <si>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</si>
  <si>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</si>
  <si>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</si>
  <si>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</si>
  <si>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</si>
  <si>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</si>
  <si>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</si>
  <si>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</si>
  <si>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</si>
  <si>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</si>
  <si>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</si>
  <si>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</si>
  <si>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</si>
  <si>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</si>
  <si>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</si>
  <si>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</si>
  <si>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</si>
  <si>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</si>
  <si>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</si>
  <si>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</si>
  <si>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</si>
  <si>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Условно утвержденные расходы</t>
  </si>
  <si>
    <t>Дополнительное образование</t>
  </si>
  <si>
    <t>0703</t>
  </si>
  <si>
    <t>0105</t>
  </si>
  <si>
    <t>Судебная система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</si>
  <si>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</si>
  <si>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</si>
  <si>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</si>
  <si>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</si>
  <si>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</si>
  <si>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1402</t>
  </si>
  <si>
    <t>Иные дотации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</si>
  <si>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</si>
  <si>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</si>
  <si>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</si>
  <si>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</si>
  <si>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1403</t>
  </si>
  <si>
    <t>Прочие межбюджетные трансферты общего характера</t>
  </si>
  <si>
    <t>Сумма 2024 год</t>
  </si>
  <si>
    <t>Сумма 2025 год</t>
  </si>
  <si>
    <t>0605</t>
  </si>
  <si>
    <t>Другие вопросы в области охраны окружиющей среды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</si>
  <si>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2024 год и  плановый период 2025 - 2026 годов</t>
  </si>
  <si>
    <t>Сумма 2026 год</t>
  </si>
  <si>
    <t>разница 2023/2022</t>
  </si>
  <si>
    <t>Приложение № 4  к Решению Большеулуйского районного Совета депутатов  от 12.12.2023   № 133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</si>
</sst>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quotePrefix="1">
      <alignment horizontal="left" vertical="top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4" fontId="1" fillId="0" borderId="0" xfId="0" applyNumberFormat="1" applyFont="1" applyFill="1" applyAlignment="1">
      <alignment horizontal="left" wrapText="1" shrinkToFit="1"/>
    </xf>
    <xf numFmtId="49" fontId="10" fillId="0" borderId="18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  <col min="7" max="7" width="0.12890625" style="0" customWidth="1"/>
  </cols>
  <sheetData>
    <row r="1" spans="1:6" s="1" customFormat="1" ht="12" customHeight="1" hidden="1">
      <c r="A1" s="2"/>
      <c r="B1" s="3"/>
      <c r="C1" s="4"/>
      <c r="D1" s="41" t="s">
        <v>84</v>
      </c>
      <c r="E1" s="42"/>
      <c r="F1" s="42"/>
    </row>
    <row r="2" spans="1:6" s="1" customFormat="1" ht="12" customHeight="1" hidden="1">
      <c r="A2" s="2"/>
      <c r="B2" s="5"/>
      <c r="C2" s="4"/>
      <c r="D2" s="41" t="s">
        <v>84</v>
      </c>
      <c r="E2" s="42"/>
      <c r="F2" s="42"/>
    </row>
    <row r="3" spans="1:6" s="1" customFormat="1" ht="12.75" hidden="1">
      <c r="A3" s="2"/>
      <c r="B3" s="5"/>
      <c r="C3" s="4"/>
      <c r="D3" s="25"/>
      <c r="E3" s="25"/>
      <c r="F3" s="25"/>
    </row>
    <row r="4" spans="1:6" s="1" customFormat="1" ht="38.25" customHeight="1">
      <c r="A4" s="2"/>
      <c r="B4" s="5"/>
      <c r="C4" s="4"/>
      <c r="D4" s="49" t="s">
        <v>104</v>
      </c>
      <c r="E4" s="49"/>
      <c r="F4" s="49"/>
    </row>
    <row r="5" spans="1:6" s="1" customFormat="1" ht="35.25" customHeight="1">
      <c r="A5" s="6"/>
      <c r="B5" s="51" t="s">
        <v>101</v>
      </c>
      <c r="C5" s="52"/>
      <c r="D5" s="52"/>
      <c r="E5" s="53"/>
      <c r="F5" s="53"/>
    </row>
    <row r="6" spans="1:6" s="1" customFormat="1" ht="20.25" customHeight="1">
      <c r="A6" s="2"/>
      <c r="B6" s="3"/>
      <c r="D6" s="12"/>
      <c r="E6" s="47" t="s">
        <v>52</v>
      </c>
      <c r="F6" s="48"/>
    </row>
    <row r="7" spans="1:7" s="15" customFormat="1" ht="15.75" customHeight="1">
      <c r="A7" s="43" t="s">
        <v>39</v>
      </c>
      <c r="B7" s="44" t="s">
        <v>40</v>
      </c>
      <c r="C7" s="37" t="s">
        <v>1</v>
      </c>
      <c r="D7" s="35" t="s">
        <v>97</v>
      </c>
      <c r="E7" s="38" t="s">
        <v>98</v>
      </c>
      <c r="F7" s="44" t="s">
        <v>102</v>
      </c>
      <c r="G7" s="50" t="s">
        <v>103</v>
      </c>
    </row>
    <row r="8" spans="1:7" s="15" customFormat="1" ht="15.75">
      <c r="A8" s="43"/>
      <c r="B8" s="44"/>
      <c r="C8" s="37" t="s">
        <v>2</v>
      </c>
      <c r="D8" s="36"/>
      <c r="E8" s="39"/>
      <c r="F8" s="44"/>
      <c r="G8" s="50"/>
    </row>
    <row r="9" spans="1:6" s="15" customFormat="1" ht="15.75">
      <c r="A9" s="16">
        <v>1</v>
      </c>
      <c r="B9" s="14">
        <v>2</v>
      </c>
      <c r="C9" s="14">
        <v>3</v>
      </c>
      <c r="D9" s="36">
        <v>4</v>
      </c>
      <c r="E9" s="14">
        <v>5</v>
      </c>
      <c r="F9" s="14">
        <v>6</v>
      </c>
    </row>
    <row r="10" spans="1:6" s="19" customFormat="1" ht="15.75">
      <c r="A10" s="34">
        <v>1</v>
      </c>
      <c r="B10" s="17" t="s">
        <v>3</v>
      </c>
      <c r="C10" s="18" t="s">
        <v>12</v>
      </c>
      <c r="D10" s="23">
        <f>SUM(D11:D17)</f>
        <v>88996.4</v>
      </c>
      <c r="E10" s="23">
        <f>SUM(E11:E17)</f>
        <v>80901.1</v>
      </c>
      <c r="F10" s="23">
        <f>SUM(F11:F17)</f>
        <v>80900.6</v>
      </c>
    </row>
    <row r="11" spans="1:7" s="7" customFormat="1" ht="31.5">
      <c r="A11" s="8">
        <v>2</v>
      </c>
      <c r="B11" s="9" t="s">
        <v>72</v>
      </c>
      <c r="C11" s="10" t="s">
        <v>51</v>
      </c>
      <c r="D11" s="24">
        <v>2380.4</v>
      </c>
      <c r="E11" s="24">
        <v>2380.4</v>
      </c>
      <c r="F11" s="24">
        <v>2380.4</v>
      </c>
      <c r="G11" s="7">
        <f>D11/2160.6</f>
        <v>1.1017310006479681</v>
      </c>
    </row>
    <row r="12" spans="1:7" s="7" customFormat="1" ht="47.25">
      <c r="A12" s="8">
        <v>3</v>
      </c>
      <c r="B12" s="9" t="s">
        <v>53</v>
      </c>
      <c r="C12" s="10" t="s">
        <v>13</v>
      </c>
      <c r="D12" s="24">
        <v>2799.5</v>
      </c>
      <c r="E12" s="24">
        <v>2799.5</v>
      </c>
      <c r="F12" s="24">
        <v>2799.5</v>
      </c>
      <c r="G12" s="7">
        <f>D12/2635.9</f>
        <v>1.0620660874843506</v>
      </c>
    </row>
    <row r="13" spans="1:7" s="7" customFormat="1" ht="31.5">
      <c r="A13" s="8">
        <v>4</v>
      </c>
      <c r="B13" s="9" t="s">
        <v>54</v>
      </c>
      <c r="C13" s="10" t="s">
        <v>14</v>
      </c>
      <c r="D13" s="24">
        <v>32738.4</v>
      </c>
      <c r="E13" s="24">
        <v>30192.5</v>
      </c>
      <c r="F13" s="24">
        <v>30192.5</v>
      </c>
      <c r="G13" s="24">
        <f>D13/30192.5</f>
        <v>1.0843222654632774</v>
      </c>
    </row>
    <row r="14" spans="1:6" s="7" customFormat="1" ht="15.75">
      <c r="A14" s="8">
        <v>5</v>
      </c>
      <c r="B14" s="26" t="s">
        <v>83</v>
      </c>
      <c r="C14" s="10" t="s">
        <v>82</v>
      </c>
      <c r="D14" s="24">
        <v>0.6</v>
      </c>
      <c r="E14" s="24">
        <v>0.5</v>
      </c>
      <c r="F14" s="24">
        <v>0</v>
      </c>
    </row>
    <row r="15" spans="1:7" s="7" customFormat="1" ht="31.5">
      <c r="A15" s="8">
        <v>6</v>
      </c>
      <c r="B15" s="9" t="s">
        <v>55</v>
      </c>
      <c r="C15" s="10" t="s">
        <v>15</v>
      </c>
      <c r="D15" s="24">
        <v>13360.5</v>
      </c>
      <c r="E15" s="24">
        <v>13360.5</v>
      </c>
      <c r="F15" s="24">
        <v>13360.5</v>
      </c>
      <c r="G15" s="40">
        <f>D15/12953.6</f>
        <v>1.0314121170948616</v>
      </c>
    </row>
    <row r="16" spans="1:6" s="7" customFormat="1" ht="15.75">
      <c r="A16" s="34">
        <v>7</v>
      </c>
      <c r="B16" s="9" t="s">
        <v>16</v>
      </c>
      <c r="C16" s="10" t="s">
        <v>47</v>
      </c>
      <c r="D16" s="24">
        <v>5000</v>
      </c>
      <c r="E16" s="24">
        <v>100</v>
      </c>
      <c r="F16" s="24">
        <v>100</v>
      </c>
    </row>
    <row r="17" spans="1:7" s="7" customFormat="1" ht="15.75">
      <c r="A17" s="8">
        <v>8</v>
      </c>
      <c r="B17" s="9" t="s">
        <v>66</v>
      </c>
      <c r="C17" s="10" t="s">
        <v>67</v>
      </c>
      <c r="D17" s="24">
        <v>32717</v>
      </c>
      <c r="E17" s="24">
        <v>32067.7</v>
      </c>
      <c r="F17" s="24">
        <v>32067.7</v>
      </c>
      <c r="G17" s="40">
        <f>D17/32547.6</f>
        <v>1.0052046848308325</v>
      </c>
    </row>
    <row r="18" spans="1:6" s="19" customFormat="1" ht="15.75">
      <c r="A18" s="34">
        <v>9</v>
      </c>
      <c r="B18" s="17" t="s">
        <v>70</v>
      </c>
      <c r="C18" s="18" t="s">
        <v>68</v>
      </c>
      <c r="D18" s="23">
        <f>SUM(D19)</f>
        <v>1417.2</v>
      </c>
      <c r="E18" s="23">
        <f>SUM(E19)</f>
        <v>1473.6</v>
      </c>
      <c r="F18" s="23">
        <f>SUM(F19)</f>
        <v>0</v>
      </c>
    </row>
    <row r="19" spans="1:6" s="7" customFormat="1" ht="15.75">
      <c r="A19" s="8">
        <v>10</v>
      </c>
      <c r="B19" s="9" t="s">
        <v>71</v>
      </c>
      <c r="C19" s="10" t="s">
        <v>69</v>
      </c>
      <c r="D19" s="24">
        <v>1417.2</v>
      </c>
      <c r="E19" s="24">
        <v>1473.6</v>
      </c>
      <c r="F19" s="24">
        <v>0</v>
      </c>
    </row>
    <row r="20" spans="1:6" s="19" customFormat="1" ht="15.75">
      <c r="A20" s="34">
        <v>11</v>
      </c>
      <c r="B20" s="17" t="s">
        <v>44</v>
      </c>
      <c r="C20" s="18" t="s">
        <v>17</v>
      </c>
      <c r="D20" s="23">
        <f>SUM(D21:D22)</f>
        <v>4755.3</v>
      </c>
      <c r="E20" s="23">
        <f>SUM(E21:E22)</f>
        <v>3965.3</v>
      </c>
      <c r="F20" s="23">
        <f>SUM(F21:F22)</f>
        <v>3965.3</v>
      </c>
    </row>
    <row r="21" spans="1:7" s="7" customFormat="1" ht="31.5">
      <c r="A21" s="8">
        <v>12</v>
      </c>
      <c r="B21" s="9" t="s">
        <v>58</v>
      </c>
      <c r="C21" s="10" t="s">
        <v>18</v>
      </c>
      <c r="D21" s="24">
        <v>4635.3</v>
      </c>
      <c r="E21" s="24">
        <v>3845.3</v>
      </c>
      <c r="F21" s="24">
        <v>3845.3</v>
      </c>
      <c r="G21" s="40">
        <f>D21/5720.2</f>
        <v>0.8103387993426804</v>
      </c>
    </row>
    <row r="22" spans="1:7" s="7" customFormat="1" ht="31.5">
      <c r="A22" s="8">
        <v>13</v>
      </c>
      <c r="B22" s="9" t="s">
        <v>48</v>
      </c>
      <c r="C22" s="10" t="s">
        <v>49</v>
      </c>
      <c r="D22" s="24">
        <v>120</v>
      </c>
      <c r="E22" s="24">
        <v>120</v>
      </c>
      <c r="F22" s="24">
        <v>120</v>
      </c>
      <c r="G22" s="40">
        <f>D22/80</f>
        <v>1.5</v>
      </c>
    </row>
    <row r="23" spans="1:6" s="19" customFormat="1" ht="15.75">
      <c r="A23" s="34">
        <v>14</v>
      </c>
      <c r="B23" s="17" t="s">
        <v>6</v>
      </c>
      <c r="C23" s="18" t="s">
        <v>19</v>
      </c>
      <c r="D23" s="23">
        <f>SUM(D24:D27)</f>
        <v>37579.1</v>
      </c>
      <c r="E23" s="23">
        <f>SUM(E24:E27)</f>
        <v>37099.1</v>
      </c>
      <c r="F23" s="23">
        <f>SUM(F24:F27)</f>
        <v>37099.1</v>
      </c>
    </row>
    <row r="24" spans="1:7" s="19" customFormat="1" ht="15.75">
      <c r="A24" s="8">
        <v>15</v>
      </c>
      <c r="B24" s="9" t="s">
        <v>77</v>
      </c>
      <c r="C24" s="10" t="s">
        <v>78</v>
      </c>
      <c r="D24" s="24">
        <v>2805.1</v>
      </c>
      <c r="E24" s="24">
        <v>2805.1</v>
      </c>
      <c r="F24" s="24">
        <v>2805.1</v>
      </c>
      <c r="G24" s="40">
        <f>D24/2717.5</f>
        <v>1.0322355105795769</v>
      </c>
    </row>
    <row r="25" spans="1:7" s="7" customFormat="1" ht="15.75">
      <c r="A25" s="8">
        <v>16</v>
      </c>
      <c r="B25" s="9" t="s">
        <v>20</v>
      </c>
      <c r="C25" s="10" t="s">
        <v>21</v>
      </c>
      <c r="D25" s="24">
        <v>30815.4</v>
      </c>
      <c r="E25" s="24">
        <v>30815.4</v>
      </c>
      <c r="F25" s="24">
        <v>30815.4</v>
      </c>
      <c r="G25" s="40">
        <f>D25/29348</f>
        <v>1.05</v>
      </c>
    </row>
    <row r="26" spans="1:7" s="7" customFormat="1" ht="15.75">
      <c r="A26" s="8">
        <v>17</v>
      </c>
      <c r="B26" s="28" t="s">
        <v>86</v>
      </c>
      <c r="C26" s="10" t="s">
        <v>85</v>
      </c>
      <c r="D26" s="24">
        <v>2223.7</v>
      </c>
      <c r="E26" s="24">
        <v>2223.7</v>
      </c>
      <c r="F26" s="24">
        <v>2223.7</v>
      </c>
      <c r="G26" s="40">
        <f>D26/2117.8</f>
        <v>1.0500047218811972</v>
      </c>
    </row>
    <row r="27" spans="1:7" s="7" customFormat="1" ht="15.75">
      <c r="A27" s="8">
        <v>18</v>
      </c>
      <c r="B27" s="9" t="s">
        <v>41</v>
      </c>
      <c r="C27" s="10" t="s">
        <v>45</v>
      </c>
      <c r="D27" s="24">
        <v>1734.9</v>
      </c>
      <c r="E27" s="24">
        <v>1254.9</v>
      </c>
      <c r="F27" s="24">
        <v>1254.9</v>
      </c>
      <c r="G27" s="40">
        <f>D27/2209.8</f>
        <v>0.7850936736356231</v>
      </c>
    </row>
    <row r="28" spans="1:6" s="19" customFormat="1" ht="15.75">
      <c r="A28" s="34">
        <v>19</v>
      </c>
      <c r="B28" s="17" t="s">
        <v>7</v>
      </c>
      <c r="C28" s="18" t="s">
        <v>22</v>
      </c>
      <c r="D28" s="23">
        <f>D29+D30</f>
        <v>109511.6</v>
      </c>
      <c r="E28" s="23">
        <f>E29+E30</f>
        <v>100156.40000000001</v>
      </c>
      <c r="F28" s="23">
        <f>F29+F30</f>
        <v>121867.6</v>
      </c>
    </row>
    <row r="29" spans="1:7" s="7" customFormat="1" ht="15.75">
      <c r="A29" s="8">
        <v>20</v>
      </c>
      <c r="B29" s="9" t="s">
        <v>8</v>
      </c>
      <c r="C29" s="10" t="s">
        <v>23</v>
      </c>
      <c r="D29" s="24">
        <v>2446.1</v>
      </c>
      <c r="E29" s="24">
        <v>2406.1</v>
      </c>
      <c r="F29" s="24">
        <v>2406.1</v>
      </c>
      <c r="G29" s="40">
        <f>D29/2225.2</f>
        <v>1.0992719755527594</v>
      </c>
    </row>
    <row r="30" spans="1:7" s="7" customFormat="1" ht="15.75">
      <c r="A30" s="8">
        <v>21</v>
      </c>
      <c r="B30" s="9" t="s">
        <v>24</v>
      </c>
      <c r="C30" s="10" t="s">
        <v>50</v>
      </c>
      <c r="D30" s="24">
        <v>107065.5</v>
      </c>
      <c r="E30" s="24">
        <v>97750.3</v>
      </c>
      <c r="F30" s="24">
        <v>119461.5</v>
      </c>
      <c r="G30" s="40">
        <f>D30/102821.7</f>
        <v>1.0412733887885535</v>
      </c>
    </row>
    <row r="31" spans="1:6" s="7" customFormat="1" ht="15.75">
      <c r="A31" s="34">
        <v>22</v>
      </c>
      <c r="B31" s="32" t="s">
        <v>94</v>
      </c>
      <c r="C31" s="18" t="s">
        <v>91</v>
      </c>
      <c r="D31" s="23">
        <f>SUM(D32:D33)</f>
        <v>510.5</v>
      </c>
      <c r="E31" s="23">
        <f>SUM(E32:E33)</f>
        <v>494.8</v>
      </c>
      <c r="F31" s="23">
        <f>SUM(F32:F33)</f>
        <v>494.8</v>
      </c>
    </row>
    <row r="32" spans="1:7" s="7" customFormat="1" ht="15.75">
      <c r="A32" s="8">
        <v>23</v>
      </c>
      <c r="B32" s="28" t="s">
        <v>93</v>
      </c>
      <c r="C32" s="10" t="s">
        <v>92</v>
      </c>
      <c r="D32" s="24">
        <v>419</v>
      </c>
      <c r="E32" s="24">
        <v>403.3</v>
      </c>
      <c r="F32" s="24">
        <v>403.3</v>
      </c>
      <c r="G32" s="40">
        <f>D32/406.5</f>
        <v>1.030750307503075</v>
      </c>
    </row>
    <row r="33" spans="1:7" s="7" customFormat="1" ht="15.75">
      <c r="A33" s="8">
        <v>24</v>
      </c>
      <c r="B33" s="30" t="s">
        <v>100</v>
      </c>
      <c r="C33" s="10" t="s">
        <v>99</v>
      </c>
      <c r="D33" s="24">
        <v>91.5</v>
      </c>
      <c r="E33" s="24">
        <v>91.5</v>
      </c>
      <c r="F33" s="24">
        <v>91.5</v>
      </c>
      <c r="G33" s="40">
        <f>D33/171.3</f>
        <v>0.5341506129597198</v>
      </c>
    </row>
    <row r="34" spans="1:6" s="19" customFormat="1" ht="15.75">
      <c r="A34" s="34">
        <v>25</v>
      </c>
      <c r="B34" s="17" t="s">
        <v>9</v>
      </c>
      <c r="C34" s="18" t="s">
        <v>25</v>
      </c>
      <c r="D34" s="23">
        <f>D35+D36+D38+D39+D37</f>
        <v>343209.2</v>
      </c>
      <c r="E34" s="23">
        <f>E35+E36+E38+E39+E37</f>
        <v>336870.4</v>
      </c>
      <c r="F34" s="23">
        <f>F35+F36+F38+F39+F37</f>
        <v>336870.4</v>
      </c>
    </row>
    <row r="35" spans="1:7" s="7" customFormat="1" ht="15.75">
      <c r="A35" s="8">
        <v>26</v>
      </c>
      <c r="B35" s="9" t="s">
        <v>59</v>
      </c>
      <c r="C35" s="10" t="s">
        <v>26</v>
      </c>
      <c r="D35" s="24">
        <v>72507.5</v>
      </c>
      <c r="E35" s="24">
        <v>72507.5</v>
      </c>
      <c r="F35" s="24">
        <v>72507.5</v>
      </c>
      <c r="G35" s="40">
        <f>D35/70076.1</f>
        <v>1.0346965655908362</v>
      </c>
    </row>
    <row r="36" spans="1:7" s="7" customFormat="1" ht="15.75">
      <c r="A36" s="8">
        <v>27</v>
      </c>
      <c r="B36" s="9" t="s">
        <v>27</v>
      </c>
      <c r="C36" s="10" t="s">
        <v>28</v>
      </c>
      <c r="D36" s="24">
        <v>207766.6</v>
      </c>
      <c r="E36" s="24">
        <v>201827.8</v>
      </c>
      <c r="F36" s="24">
        <v>201827.8</v>
      </c>
      <c r="G36" s="40">
        <f>D36/209724.7</f>
        <v>0.9906634745454398</v>
      </c>
    </row>
    <row r="37" spans="1:7" s="7" customFormat="1" ht="15.75">
      <c r="A37" s="8">
        <v>28</v>
      </c>
      <c r="B37" s="9" t="s">
        <v>80</v>
      </c>
      <c r="C37" s="10" t="s">
        <v>81</v>
      </c>
      <c r="D37" s="24">
        <v>35093.9</v>
      </c>
      <c r="E37" s="24">
        <v>35093.9</v>
      </c>
      <c r="F37" s="24">
        <v>35093.9</v>
      </c>
      <c r="G37" s="40">
        <f>D37/33055.4</f>
        <v>1.0616691977710146</v>
      </c>
    </row>
    <row r="38" spans="1:7" s="7" customFormat="1" ht="15.75">
      <c r="A38" s="8">
        <v>29</v>
      </c>
      <c r="B38" s="9" t="s">
        <v>29</v>
      </c>
      <c r="C38" s="10" t="s">
        <v>30</v>
      </c>
      <c r="D38" s="24">
        <v>9420.3</v>
      </c>
      <c r="E38" s="24">
        <v>9020.3</v>
      </c>
      <c r="F38" s="24">
        <v>9020.3</v>
      </c>
      <c r="G38" s="40">
        <f>D38/8905.9</f>
        <v>1.057759462828013</v>
      </c>
    </row>
    <row r="39" spans="1:7" s="7" customFormat="1" ht="15.75">
      <c r="A39" s="8">
        <v>30</v>
      </c>
      <c r="B39" s="9" t="s">
        <v>31</v>
      </c>
      <c r="C39" s="10" t="s">
        <v>32</v>
      </c>
      <c r="D39" s="24">
        <v>18420.9</v>
      </c>
      <c r="E39" s="24">
        <v>18420.9</v>
      </c>
      <c r="F39" s="24">
        <v>18420.9</v>
      </c>
      <c r="G39" s="40">
        <f>D39/18282.1</f>
        <v>1.007592125631082</v>
      </c>
    </row>
    <row r="40" spans="1:22" s="19" customFormat="1" ht="15.75">
      <c r="A40" s="34">
        <v>31</v>
      </c>
      <c r="B40" s="17" t="s">
        <v>73</v>
      </c>
      <c r="C40" s="18" t="s">
        <v>33</v>
      </c>
      <c r="D40" s="23">
        <f>SUM(D41+D42)</f>
        <v>80444.4</v>
      </c>
      <c r="E40" s="23">
        <f>SUM(E41+E42)</f>
        <v>80444.6</v>
      </c>
      <c r="F40" s="23">
        <f>SUM(F41+F42)</f>
        <v>80315.1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7" customFormat="1" ht="15.75">
      <c r="A41" s="8">
        <v>32</v>
      </c>
      <c r="B41" s="9" t="s">
        <v>42</v>
      </c>
      <c r="C41" s="10" t="s">
        <v>43</v>
      </c>
      <c r="D41" s="24">
        <v>77797.4</v>
      </c>
      <c r="E41" s="24">
        <v>77797.6</v>
      </c>
      <c r="F41" s="24">
        <v>77668.1</v>
      </c>
      <c r="G41" s="40">
        <f>D41/74002.7</f>
        <v>1.0512778587808282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7" customFormat="1" ht="15.75">
      <c r="A42" s="8">
        <v>33</v>
      </c>
      <c r="B42" s="30" t="s">
        <v>88</v>
      </c>
      <c r="C42" s="10" t="s">
        <v>87</v>
      </c>
      <c r="D42" s="24">
        <v>2647</v>
      </c>
      <c r="E42" s="24">
        <v>2647</v>
      </c>
      <c r="F42" s="24">
        <v>2647</v>
      </c>
      <c r="G42" s="40">
        <f>D42/2433.9</f>
        <v>1.0875549529561608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6" s="19" customFormat="1" ht="15.75">
      <c r="A43" s="34">
        <v>34</v>
      </c>
      <c r="B43" s="17" t="s">
        <v>10</v>
      </c>
      <c r="C43" s="18">
        <v>1000</v>
      </c>
      <c r="D43" s="23">
        <f>SUM(D44+D45+D46+D47)</f>
        <v>29876.399999999998</v>
      </c>
      <c r="E43" s="23">
        <f>SUM(E44+E45+E46+E47)</f>
        <v>27683.3</v>
      </c>
      <c r="F43" s="23">
        <f>SUM(F44+F45+F46+F47)</f>
        <v>24090.899999999998</v>
      </c>
    </row>
    <row r="44" spans="1:7" s="7" customFormat="1" ht="15.75">
      <c r="A44" s="8">
        <v>35</v>
      </c>
      <c r="B44" s="9" t="s">
        <v>60</v>
      </c>
      <c r="C44" s="10" t="s">
        <v>34</v>
      </c>
      <c r="D44" s="24">
        <v>1572</v>
      </c>
      <c r="E44" s="24">
        <v>1572</v>
      </c>
      <c r="F44" s="24">
        <v>1572</v>
      </c>
      <c r="G44" s="40">
        <f>D44/1000</f>
        <v>1.572</v>
      </c>
    </row>
    <row r="45" spans="1:7" s="7" customFormat="1" ht="15.75">
      <c r="A45" s="8">
        <v>36</v>
      </c>
      <c r="B45" s="9" t="s">
        <v>35</v>
      </c>
      <c r="C45" s="10" t="s">
        <v>36</v>
      </c>
      <c r="D45" s="24">
        <v>27094.6</v>
      </c>
      <c r="E45" s="24">
        <v>24901.5</v>
      </c>
      <c r="F45" s="24">
        <v>21309.1</v>
      </c>
      <c r="G45" s="40">
        <f>D45/28364.8</f>
        <v>0.9552191448555957</v>
      </c>
    </row>
    <row r="46" spans="1:7" s="7" customFormat="1" ht="15.75">
      <c r="A46" s="8">
        <v>37</v>
      </c>
      <c r="B46" s="9" t="s">
        <v>61</v>
      </c>
      <c r="C46" s="10" t="s">
        <v>37</v>
      </c>
      <c r="D46" s="24">
        <v>149.5</v>
      </c>
      <c r="E46" s="24">
        <v>149.5</v>
      </c>
      <c r="F46" s="24">
        <v>149.5</v>
      </c>
      <c r="G46" s="40">
        <f>D46/294.7</f>
        <v>0.507295554801493</v>
      </c>
    </row>
    <row r="47" spans="1:7" s="7" customFormat="1" ht="15.75">
      <c r="A47" s="8">
        <v>38</v>
      </c>
      <c r="B47" s="9" t="s">
        <v>74</v>
      </c>
      <c r="C47" s="10" t="s">
        <v>38</v>
      </c>
      <c r="D47" s="24">
        <v>1060.3</v>
      </c>
      <c r="E47" s="24">
        <v>1060.3</v>
      </c>
      <c r="F47" s="24">
        <v>1060.3</v>
      </c>
      <c r="G47" s="40">
        <f>D47/1040.8</f>
        <v>1.0187355880092237</v>
      </c>
    </row>
    <row r="48" spans="1:6" s="19" customFormat="1" ht="15.75">
      <c r="A48" s="34">
        <v>39</v>
      </c>
      <c r="B48" s="17" t="s">
        <v>75</v>
      </c>
      <c r="C48" s="18" t="s">
        <v>76</v>
      </c>
      <c r="D48" s="23">
        <f>SUM(D49)</f>
        <v>9407.4</v>
      </c>
      <c r="E48" s="23">
        <f>SUM(E49)</f>
        <v>8317.4</v>
      </c>
      <c r="F48" s="23">
        <f>SUM(F49)</f>
        <v>8317.4</v>
      </c>
    </row>
    <row r="49" spans="1:7" s="7" customFormat="1" ht="15.75">
      <c r="A49" s="8">
        <v>40</v>
      </c>
      <c r="B49" s="9" t="s">
        <v>5</v>
      </c>
      <c r="C49" s="10" t="s">
        <v>4</v>
      </c>
      <c r="D49" s="24">
        <v>9407.4</v>
      </c>
      <c r="E49" s="24">
        <v>8317.4</v>
      </c>
      <c r="F49" s="24">
        <v>8317.4</v>
      </c>
      <c r="G49" s="40">
        <f>D49/8597.2</f>
        <v>1.0942399851114315</v>
      </c>
    </row>
    <row r="50" spans="1:6" s="19" customFormat="1" ht="15.75">
      <c r="A50" s="34">
        <v>41</v>
      </c>
      <c r="B50" s="17" t="s">
        <v>46</v>
      </c>
      <c r="C50" s="18" t="s">
        <v>56</v>
      </c>
      <c r="D50" s="23">
        <f>SUM(D51)</f>
        <v>0</v>
      </c>
      <c r="E50" s="23">
        <f>SUM(E51)</f>
        <v>5</v>
      </c>
      <c r="F50" s="23">
        <f>SUM(F51)</f>
        <v>5</v>
      </c>
    </row>
    <row r="51" spans="1:6" s="7" customFormat="1" ht="15.75">
      <c r="A51" s="8">
        <v>42</v>
      </c>
      <c r="B51" s="9" t="s">
        <v>63</v>
      </c>
      <c r="C51" s="10" t="s">
        <v>57</v>
      </c>
      <c r="D51" s="24">
        <v>0</v>
      </c>
      <c r="E51" s="24">
        <v>5</v>
      </c>
      <c r="F51" s="24">
        <v>5</v>
      </c>
    </row>
    <row r="52" spans="1:6" s="19" customFormat="1" ht="31.5">
      <c r="A52" s="34">
        <v>43</v>
      </c>
      <c r="B52" s="17" t="s">
        <v>0</v>
      </c>
      <c r="C52" s="18" t="s">
        <v>62</v>
      </c>
      <c r="D52" s="23">
        <f>SUM(D53:D55)</f>
        <v>71680</v>
      </c>
      <c r="E52" s="23">
        <f>SUM(E53+E54)</f>
        <v>71680.2</v>
      </c>
      <c r="F52" s="23">
        <f>SUM(F53+F54)</f>
        <v>71680.2</v>
      </c>
    </row>
    <row r="53" spans="1:7" s="7" customFormat="1" ht="31.5">
      <c r="A53" s="8">
        <v>44</v>
      </c>
      <c r="B53" s="27" t="s">
        <v>65</v>
      </c>
      <c r="C53" s="10" t="s">
        <v>64</v>
      </c>
      <c r="D53" s="24">
        <v>65390</v>
      </c>
      <c r="E53" s="24">
        <v>65390.2</v>
      </c>
      <c r="F53" s="24">
        <v>65390.2</v>
      </c>
      <c r="G53" s="40">
        <f>D53/60366.9</f>
        <v>1.0832095071968246</v>
      </c>
    </row>
    <row r="54" spans="1:7" s="7" customFormat="1" ht="15.75">
      <c r="A54" s="8">
        <v>45</v>
      </c>
      <c r="B54" s="31" t="s">
        <v>90</v>
      </c>
      <c r="C54" s="10" t="s">
        <v>89</v>
      </c>
      <c r="D54" s="24">
        <v>6290</v>
      </c>
      <c r="E54" s="24">
        <v>6290</v>
      </c>
      <c r="F54" s="24">
        <v>6290</v>
      </c>
      <c r="G54" s="40">
        <f>D54/4608.7</f>
        <v>1.364810033198082</v>
      </c>
    </row>
    <row r="55" spans="1:6" s="7" customFormat="1" ht="15.75">
      <c r="A55" s="8">
        <v>46</v>
      </c>
      <c r="B55" s="33" t="s">
        <v>96</v>
      </c>
      <c r="C55" s="10" t="s">
        <v>95</v>
      </c>
      <c r="D55" s="24">
        <v>0</v>
      </c>
      <c r="E55" s="24">
        <v>0</v>
      </c>
      <c r="F55" s="24">
        <v>0</v>
      </c>
    </row>
    <row r="56" spans="1:6" s="7" customFormat="1" ht="15.75">
      <c r="A56" s="34">
        <v>47</v>
      </c>
      <c r="B56" s="29" t="s">
        <v>79</v>
      </c>
      <c r="C56" s="10"/>
      <c r="D56" s="24"/>
      <c r="E56" s="23">
        <v>12460</v>
      </c>
      <c r="F56" s="23">
        <v>27018.2</v>
      </c>
    </row>
    <row r="57" spans="1:6" s="19" customFormat="1" ht="15.75">
      <c r="A57" s="45" t="s">
        <v>11</v>
      </c>
      <c r="B57" s="46"/>
      <c r="C57" s="18"/>
      <c r="D57" s="23">
        <f>D10+D20+D23+D28+D34+D40+D43+D48+D52+D50+D18+D31</f>
        <v>777387.5</v>
      </c>
      <c r="E57" s="23">
        <f>E10+E20+E23+E28+E34+E40+E43+E48+E52+E50+E18+E31+E56</f>
        <v>761551.2000000001</v>
      </c>
      <c r="F57" s="23">
        <f>F10+F20+F23+F28+F34+F40+F43+F48+F52+F50+F18+F31+F56</f>
        <v>792624.6</v>
      </c>
    </row>
    <row r="58" spans="1:6" s="1" customFormat="1" ht="12.75">
      <c r="A58" s="21"/>
      <c r="D58" s="12"/>
      <c r="E58" s="12"/>
      <c r="F58" s="12"/>
    </row>
    <row r="59" spans="1:6" s="1" customFormat="1" ht="12.75">
      <c r="A59" s="21"/>
      <c r="D59" s="12"/>
      <c r="E59" s="12"/>
      <c r="F59" s="12"/>
    </row>
    <row r="60" spans="1:6" s="1" customFormat="1" ht="12.75">
      <c r="A60" s="21"/>
      <c r="D60" s="12"/>
      <c r="E60" s="12"/>
      <c r="F60" s="12"/>
    </row>
    <row r="61" spans="1:6" s="1" customFormat="1" ht="12.75">
      <c r="A61" s="21"/>
      <c r="D61" s="12"/>
      <c r="E61" s="12"/>
      <c r="F61" s="12"/>
    </row>
    <row r="62" spans="1:6" s="1" customFormat="1" ht="12.75">
      <c r="A62" s="21"/>
      <c r="D62" s="12"/>
      <c r="E62" s="12"/>
      <c r="F62" s="12"/>
    </row>
    <row r="63" spans="1:6" s="1" customFormat="1" ht="12.75">
      <c r="A63" s="21"/>
      <c r="D63" s="12"/>
      <c r="E63" s="12"/>
      <c r="F63" s="12"/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B168"/>
      <c r="D168" s="12"/>
      <c r="E168" s="12"/>
      <c r="F168" s="12"/>
    </row>
  </sheetData>
  <sheetProtection/>
  <mergeCells count="10">
    <mergeCell ref="G7:G8"/>
    <mergeCell ref="B5:F5"/>
    <mergeCell ref="D1:F1"/>
    <mergeCell ref="D2:F2"/>
    <mergeCell ref="A7:A8"/>
    <mergeCell ref="B7:B8"/>
    <mergeCell ref="A57:B57"/>
    <mergeCell ref="E6:F6"/>
    <mergeCell ref="F7:F8"/>
    <mergeCell ref="D4:F4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2023-12-13T02:39:22Z</cp:lastPrinted>
  <dcterms:created xsi:type="dcterms:W3CDTF">2006-12-12T07:04:01Z</dcterms:created>
  <dcterms:modified xsi:type="dcterms:W3CDTF">2023-12-13T02:40:55Z</dcterms:modified>
  <cp:category/>
  <cp:version/>
  <cp:contentType/>
  <cp:contentStatus/>
</cp:coreProperties>
</file>