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270" windowWidth="15480" windowHeight="2340" activeTab="0"/>
  </bookViews>
  <sheets>
    <sheet name="Лист1" sheetId="1" r:id="rId1"/>
    <sheet name="функционал" sheetId="2" r:id="rId2"/>
    <sheet name="Лист2" sheetId="3" r:id="rId3"/>
  </sheets>
  <definedNames>
    <definedName name="_xlnm.Print_Titles" localSheetId="0">'Лист1'!$5:$6</definedName>
    <definedName name="_xlnm.Print_Area" localSheetId="0">'Лист1'!$A$1:$AB$731</definedName>
  </definedNames>
  <calcPr fullCalcOnLoad="1"/>
</workbook>
</file>

<file path=xl/sharedStrings.xml><?xml version="1.0" encoding="utf-8"?>
<sst xmlns="http://schemas.openxmlformats.org/spreadsheetml/2006/main" count="4059" uniqueCount="1251">
  <si>
    <t>648</t>
  </si>
  <si>
    <t>649</t>
  </si>
  <si>
    <t>650</t>
  </si>
  <si>
    <t>651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</si>
  <si>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</si>
  <si>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</si>
  <si>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</si>
  <si>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</si>
  <si>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</si>
  <si>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</si>
  <si>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</si>
  <si>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</si>
  <si>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</si>
  <si>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</si>
  <si>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</si>
  <si>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</si>
  <si>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</si>
  <si>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80</t>
  </si>
  <si>
    <t>81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</si>
  <si>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</si>
  <si>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</si>
  <si>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</si>
  <si>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</si>
  <si>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</si>
  <si>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</si>
  <si>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</si>
  <si>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</si>
  <si>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</si>
  <si>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</si>
  <si>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122</t>
  </si>
  <si>
    <t>123</t>
  </si>
  <si>
    <t>124</t>
  </si>
  <si>
    <t>125</t>
  </si>
  <si>
    <t>126</t>
  </si>
  <si>
    <t>127</t>
  </si>
  <si>
    <t>128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</si>
  <si>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</si>
  <si>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</si>
  <si>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</si>
  <si>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</si>
  <si>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</si>
  <si>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</si>
  <si>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</si>
  <si>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</si>
  <si>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</si>
  <si>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</si>
  <si>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193</t>
  </si>
  <si>
    <t>194</t>
  </si>
  <si>
    <t>195</t>
  </si>
  <si>
    <t>196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</si>
  <si>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</si>
  <si>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</si>
  <si>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</si>
  <si>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244</t>
  </si>
  <si>
    <t>245</t>
  </si>
  <si>
    <t>246</t>
  </si>
  <si>
    <t>267</t>
  </si>
  <si>
    <t>268</t>
  </si>
  <si>
    <t>270</t>
  </si>
  <si>
    <t>271</t>
  </si>
  <si>
    <t>272</t>
  </si>
  <si>
    <t>273</t>
  </si>
  <si>
    <t>274</t>
  </si>
  <si>
    <t>288</t>
  </si>
  <si>
    <t>289</t>
  </si>
  <si>
    <t>290</t>
  </si>
  <si>
    <t>299</t>
  </si>
  <si>
    <t>317</t>
  </si>
  <si>
    <t>318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</si>
  <si>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</si>
  <si>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</si>
  <si>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</si>
  <si>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</si>
  <si>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</si>
  <si>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455</t>
  </si>
  <si>
    <t>456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</si>
  <si>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</si>
  <si>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</si>
  <si>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</si>
  <si>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</si>
  <si>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</si>
  <si>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Подпрограмма "Искусство и народное творчество Большеулуйского района"</t>
  </si>
  <si>
    <t>0909</t>
  </si>
  <si>
    <t>520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</si>
  <si>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</si>
  <si>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</si>
  <si>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</si>
  <si>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</si>
  <si>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</si>
  <si>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</si>
  <si>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601</t>
  </si>
  <si>
    <t>602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</si>
  <si>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</si>
  <si>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</si>
  <si>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</si>
  <si>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</si>
  <si>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</si>
  <si>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</si>
  <si>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</si>
  <si>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</si>
  <si>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</si>
  <si>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</si>
  <si>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</si>
  <si>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</si>
  <si>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</si>
  <si>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</si>
  <si>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</si>
  <si>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</si>
  <si>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</si>
  <si>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</si>
  <si>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</si>
  <si>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</si>
  <si>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</si>
  <si>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</si>
  <si>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</si>
  <si>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</si>
  <si>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</si>
  <si>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</si>
  <si>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</si>
  <si>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</si>
  <si>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</si>
  <si>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</si>
  <si>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</si>
  <si>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</si>
  <si>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209</t>
  </si>
  <si>
    <t>210</t>
  </si>
  <si>
    <t>255</t>
  </si>
  <si>
    <t>259</t>
  </si>
  <si>
    <t>260</t>
  </si>
  <si>
    <t>291</t>
  </si>
  <si>
    <t>292</t>
  </si>
  <si>
    <t>293</t>
  </si>
  <si>
    <t>294</t>
  </si>
  <si>
    <t>334</t>
  </si>
  <si>
    <t>457</t>
  </si>
  <si>
    <t>461</t>
  </si>
  <si>
    <t>468</t>
  </si>
  <si>
    <t>469</t>
  </si>
  <si>
    <t>476</t>
  </si>
  <si>
    <t>477</t>
  </si>
  <si>
    <t>524</t>
  </si>
  <si>
    <t>612</t>
  </si>
  <si>
    <t>613</t>
  </si>
  <si>
    <t>614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</si>
  <si>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</si>
  <si>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</si>
  <si>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</si>
  <si>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</si>
  <si>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</si>
  <si>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</si>
  <si>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</si>
  <si>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</si>
  <si>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</si>
  <si>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</si>
  <si>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</si>
  <si>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</si>
  <si>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</si>
  <si>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</si>
  <si>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</si>
  <si>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</si>
  <si>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</si>
  <si>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</si>
  <si>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</si>
  <si>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</si>
  <si>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</si>
  <si>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</si>
  <si>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</si>
  <si>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</si>
  <si>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</si>
  <si>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</si>
  <si>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</si>
  <si>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</si>
  <si>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</si>
  <si>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</si>
  <si>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</si>
  <si>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</si>
  <si>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</si>
  <si>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</si>
  <si>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</si>
  <si>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</si>
  <si>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</si>
  <si>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</si>
  <si>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102</t>
  </si>
  <si>
    <t>111</t>
  </si>
  <si>
    <t>0100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</si>
  <si>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</si>
  <si>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</si>
  <si>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</si>
  <si>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</si>
  <si>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</si>
  <si>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Подпрограмма "Инвентаризация объектов недвижимого имущества"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</si>
  <si>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</si>
  <si>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</si>
  <si>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</si>
  <si>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</si>
  <si>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</si>
  <si>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</si>
  <si>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</si>
  <si>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</si>
  <si>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</si>
  <si>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</si>
  <si>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</si>
  <si>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</si>
  <si>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</si>
  <si>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</si>
  <si>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</si>
  <si>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</si>
  <si>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</si>
  <si>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</si>
  <si>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</si>
  <si>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</si>
  <si>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</si>
  <si>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</si>
  <si>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</si>
  <si>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</si>
  <si>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</si>
  <si>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</si>
  <si>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</si>
  <si>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</si>
  <si>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</si>
  <si>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</si>
  <si>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</si>
  <si>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</si>
  <si>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</si>
  <si>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</si>
  <si>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</si>
  <si>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</si>
  <si>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</si>
  <si>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</si>
  <si>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</si>
  <si>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</si>
  <si>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</si>
  <si>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</si>
  <si>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</si>
  <si>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</si>
  <si>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161</t>
  </si>
  <si>
    <t>162</t>
  </si>
  <si>
    <t>163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</si>
  <si>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</si>
  <si>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</si>
  <si>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</si>
  <si>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</si>
  <si>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</si>
  <si>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</si>
  <si>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</si>
  <si>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</si>
  <si>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</si>
  <si>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</si>
  <si>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</si>
  <si>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</si>
  <si>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</si>
  <si>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</si>
  <si>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</si>
  <si>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</si>
  <si>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</si>
  <si>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</si>
  <si>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</si>
  <si>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</si>
  <si>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</si>
  <si>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</si>
  <si>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</si>
  <si>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</si>
  <si>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</si>
  <si>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</si>
  <si>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</si>
  <si>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</si>
  <si>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</si>
  <si>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</si>
  <si>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</si>
  <si>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</si>
  <si>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</si>
  <si>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</si>
  <si>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</si>
  <si>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</si>
  <si>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</si>
  <si>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</si>
  <si>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</si>
  <si>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</si>
  <si>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</si>
  <si>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</si>
  <si>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</si>
  <si>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</si>
  <si>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</si>
  <si>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</si>
  <si>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</si>
  <si>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</si>
  <si>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</si>
  <si>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</si>
  <si>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</si>
  <si>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</si>
  <si>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</si>
  <si>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</si>
  <si>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0702</t>
  </si>
  <si>
    <t>0500</t>
  </si>
  <si>
    <t>0502</t>
  </si>
  <si>
    <t>Жилищно-коммунальное хозяйство</t>
  </si>
  <si>
    <t>Коммунальное хозяйство</t>
  </si>
  <si>
    <t>618</t>
  </si>
  <si>
    <t>628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</si>
  <si>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</si>
  <si>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</si>
  <si>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</si>
  <si>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</si>
  <si>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</si>
  <si>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</si>
  <si>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Муниципальная программа "Молодёжь Большеулуйского района"</t>
  </si>
  <si>
    <t>Муниципальная программа Большеулуйского района "Развитие культуры Большеулуйского района"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</si>
  <si>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</si>
  <si>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</si>
  <si>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</si>
  <si>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Расходы на выплаты персоналу государственных (муниципальных) органов</t>
  </si>
  <si>
    <t xml:space="preserve">   </t>
  </si>
  <si>
    <t>314</t>
  </si>
  <si>
    <t>315</t>
  </si>
  <si>
    <t>316</t>
  </si>
  <si>
    <t>Подпрограмма "Обеспечение профилактики и тушения пожаров в Большеулуйском районе"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</si>
  <si>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</si>
  <si>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</si>
  <si>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1840000990</t>
  </si>
  <si>
    <t>1800000000</t>
  </si>
  <si>
    <t>1840000000</t>
  </si>
  <si>
    <t>9620075140</t>
  </si>
  <si>
    <t>9600000000</t>
  </si>
  <si>
    <t>9620000000</t>
  </si>
  <si>
    <t>1820000000</t>
  </si>
  <si>
    <t>1810000000</t>
  </si>
  <si>
    <t>1810076010</t>
  </si>
  <si>
    <t>9510000000</t>
  </si>
  <si>
    <t>9500000000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</si>
  <si>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</si>
  <si>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</si>
  <si>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</si>
  <si>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</si>
  <si>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</si>
  <si>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</si>
  <si>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</si>
  <si>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</si>
  <si>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</si>
  <si>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</si>
  <si>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9610000000</t>
  </si>
  <si>
    <t>9610000990</t>
  </si>
  <si>
    <t>9610074290</t>
  </si>
  <si>
    <t>9610000920</t>
  </si>
  <si>
    <t>0830000000</t>
  </si>
  <si>
    <t>0830075190</t>
  </si>
  <si>
    <t>1830000000</t>
  </si>
  <si>
    <t>1830000980</t>
  </si>
  <si>
    <t>1910000000</t>
  </si>
  <si>
    <t>0500000000</t>
  </si>
  <si>
    <t>0510000000</t>
  </si>
  <si>
    <t>0520000000</t>
  </si>
  <si>
    <t>0540000000</t>
  </si>
  <si>
    <t>0530000000</t>
  </si>
  <si>
    <t>1400000000</t>
  </si>
  <si>
    <t>1410000000</t>
  </si>
  <si>
    <t>1200000000</t>
  </si>
  <si>
    <t>1220000000</t>
  </si>
  <si>
    <t>1100000000</t>
  </si>
  <si>
    <t>1120000000</t>
  </si>
  <si>
    <t>1930000000</t>
  </si>
  <si>
    <t>0900000000</t>
  </si>
  <si>
    <t>1000000000</t>
  </si>
  <si>
    <t>1010000000</t>
  </si>
  <si>
    <t>0810000000</t>
  </si>
  <si>
    <t>0820000000</t>
  </si>
  <si>
    <t>1030000000</t>
  </si>
  <si>
    <t>0910000000</t>
  </si>
  <si>
    <t>0200000000</t>
  </si>
  <si>
    <t>0220000000</t>
  </si>
  <si>
    <t>0240000000</t>
  </si>
  <si>
    <t>0230000000</t>
  </si>
  <si>
    <t>0250000000</t>
  </si>
  <si>
    <t>0250000980</t>
  </si>
  <si>
    <t>0250000990</t>
  </si>
  <si>
    <t>0400000000</t>
  </si>
  <si>
    <t>0410000000</t>
  </si>
  <si>
    <t>1020000000</t>
  </si>
  <si>
    <t>0450000000</t>
  </si>
  <si>
    <t>0450000980</t>
  </si>
  <si>
    <t>9610000910</t>
  </si>
  <si>
    <t>Непрограммные расходы исполнительных органов власти</t>
  </si>
  <si>
    <t>9610076040</t>
  </si>
  <si>
    <t>0490075700</t>
  </si>
  <si>
    <t>0490000000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</si>
  <si>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</si>
  <si>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</si>
  <si>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</si>
  <si>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</si>
  <si>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</si>
  <si>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</si>
  <si>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</si>
  <si>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134</t>
  </si>
  <si>
    <t>135</t>
  </si>
  <si>
    <t>184</t>
  </si>
  <si>
    <t>197</t>
  </si>
  <si>
    <t>239</t>
  </si>
  <si>
    <t>247</t>
  </si>
  <si>
    <t>248</t>
  </si>
  <si>
    <t>249</t>
  </si>
  <si>
    <t>266</t>
  </si>
  <si>
    <t>298</t>
  </si>
  <si>
    <t>338</t>
  </si>
  <si>
    <t>387</t>
  </si>
  <si>
    <t>556</t>
  </si>
  <si>
    <t>588</t>
  </si>
  <si>
    <t>611</t>
  </si>
  <si>
    <t>652</t>
  </si>
  <si>
    <t>655</t>
  </si>
  <si>
    <t>0220075880</t>
  </si>
  <si>
    <t>571</t>
  </si>
  <si>
    <t>572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</si>
  <si>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</si>
  <si>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</si>
  <si>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</si>
  <si>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</si>
  <si>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</si>
  <si>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</si>
  <si>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</si>
  <si>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</si>
  <si>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</si>
  <si>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</si>
  <si>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"Молодёжь Большеулуйского района  "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</si>
  <si>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</si>
  <si>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26</t>
  </si>
  <si>
    <t>27</t>
  </si>
  <si>
    <t>28</t>
  </si>
  <si>
    <t>40</t>
  </si>
  <si>
    <t>91</t>
  </si>
  <si>
    <t>92</t>
  </si>
  <si>
    <t>144</t>
  </si>
  <si>
    <t>145</t>
  </si>
  <si>
    <t>146</t>
  </si>
  <si>
    <t>147</t>
  </si>
  <si>
    <t>148</t>
  </si>
  <si>
    <t>230</t>
  </si>
  <si>
    <t>231</t>
  </si>
  <si>
    <t>232</t>
  </si>
  <si>
    <t>256</t>
  </si>
  <si>
    <t>257</t>
  </si>
  <si>
    <t>258</t>
  </si>
  <si>
    <t>295</t>
  </si>
  <si>
    <t>296</t>
  </si>
  <si>
    <t>297</t>
  </si>
  <si>
    <t>301</t>
  </si>
  <si>
    <t>302</t>
  </si>
  <si>
    <t>303</t>
  </si>
  <si>
    <t>304</t>
  </si>
  <si>
    <t>339</t>
  </si>
  <si>
    <t>340</t>
  </si>
  <si>
    <t>341</t>
  </si>
  <si>
    <t>342</t>
  </si>
  <si>
    <t>392</t>
  </si>
  <si>
    <t>507</t>
  </si>
  <si>
    <t>570</t>
  </si>
  <si>
    <t>609</t>
  </si>
  <si>
    <t>629</t>
  </si>
  <si>
    <t>630</t>
  </si>
  <si>
    <t>647</t>
  </si>
  <si>
    <t>653</t>
  </si>
  <si>
    <t>654</t>
  </si>
  <si>
    <t>660</t>
  </si>
  <si>
    <t>0703</t>
  </si>
  <si>
    <t>Дополнительное образование детей</t>
  </si>
  <si>
    <t>0220076490</t>
  </si>
  <si>
    <t>Судебная система</t>
  </si>
  <si>
    <t>0105</t>
  </si>
  <si>
    <t>9610051200</t>
  </si>
  <si>
    <t>263</t>
  </si>
  <si>
    <t>264</t>
  </si>
  <si>
    <t>265</t>
  </si>
  <si>
    <t>396</t>
  </si>
  <si>
    <t>397</t>
  </si>
  <si>
    <t>508</t>
  </si>
  <si>
    <t>527</t>
  </si>
  <si>
    <t>528</t>
  </si>
  <si>
    <t>211</t>
  </si>
  <si>
    <t>214</t>
  </si>
  <si>
    <t>215</t>
  </si>
  <si>
    <t>216</t>
  </si>
  <si>
    <t>432</t>
  </si>
  <si>
    <t>433</t>
  </si>
  <si>
    <t>434</t>
  </si>
  <si>
    <t>521</t>
  </si>
  <si>
    <t>522</t>
  </si>
  <si>
    <t>523</t>
  </si>
  <si>
    <t>646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</si>
  <si>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</si>
  <si>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проведения военно-полевых сборов в общеобразовательных учреждениях,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</si>
  <si>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</si>
  <si>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</si>
  <si>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</si>
  <si>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</si>
  <si>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</si>
  <si>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</si>
  <si>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</si>
  <si>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</si>
  <si>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</si>
  <si>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</si>
  <si>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</si>
  <si>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</si>
  <si>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</si>
  <si>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</si>
  <si>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</si>
  <si>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661</t>
  </si>
  <si>
    <t>краевые</t>
  </si>
  <si>
    <t>собственные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</si>
  <si>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</si>
  <si>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</si>
  <si>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</si>
  <si>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</si>
  <si>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</si>
  <si>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</si>
  <si>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</si>
  <si>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</si>
  <si>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</si>
  <si>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</si>
  <si>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</si>
  <si>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10100S4560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</si>
  <si>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</si>
  <si>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</si>
  <si>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1920000000</t>
  </si>
  <si>
    <t>1930000990</t>
  </si>
  <si>
    <t>236</t>
  </si>
  <si>
    <t>237</t>
  </si>
  <si>
    <t>238</t>
  </si>
  <si>
    <t>253</t>
  </si>
  <si>
    <t>254</t>
  </si>
  <si>
    <t>287</t>
  </si>
  <si>
    <t>478</t>
  </si>
  <si>
    <t>519</t>
  </si>
  <si>
    <t>525</t>
  </si>
  <si>
    <t>526</t>
  </si>
  <si>
    <t>662</t>
  </si>
  <si>
    <t>663</t>
  </si>
  <si>
    <t>666</t>
  </si>
  <si>
    <t>670</t>
  </si>
  <si>
    <t>671</t>
  </si>
  <si>
    <t>680</t>
  </si>
  <si>
    <t>681</t>
  </si>
  <si>
    <t>682</t>
  </si>
  <si>
    <t>683</t>
  </si>
  <si>
    <t>690</t>
  </si>
  <si>
    <t>696</t>
  </si>
  <si>
    <t>697</t>
  </si>
  <si>
    <t>698</t>
  </si>
  <si>
    <t>702</t>
  </si>
  <si>
    <t>703</t>
  </si>
  <si>
    <t>704</t>
  </si>
  <si>
    <t>Администрация Большеулуйского района Красноярского края</t>
  </si>
  <si>
    <t>10300L4970</t>
  </si>
  <si>
    <t>Ведомственная структура расходов бюджета муниципального района</t>
  </si>
  <si>
    <t>Субсидия на транспортировку трупов в морг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</si>
  <si>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0810010490</t>
  </si>
  <si>
    <t>0820010490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</si>
  <si>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</si>
  <si>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1410075170</t>
  </si>
  <si>
    <t>0310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</si>
  <si>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</si>
  <si>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</si>
  <si>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</si>
  <si>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</si>
  <si>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</si>
  <si>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 xml:space="preserve"> "Другие вопросы в области культуры, кинематографии" </t>
  </si>
  <si>
    <t>0804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</si>
  <si>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</si>
  <si>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</si>
  <si>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</si>
  <si>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мест</t>
  </si>
  <si>
    <t>краев</t>
  </si>
  <si>
    <t>02200S5630</t>
  </si>
  <si>
    <t>02200S6490</t>
  </si>
  <si>
    <t>08400S4880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</si>
  <si>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</si>
  <si>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09100S4200</t>
  </si>
  <si>
    <t>269</t>
  </si>
  <si>
    <t>705</t>
  </si>
  <si>
    <t>709</t>
  </si>
  <si>
    <t>1490000000</t>
  </si>
  <si>
    <t>1490075180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</si>
  <si>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</si>
  <si>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1402</t>
  </si>
  <si>
    <t>1810027220</t>
  </si>
  <si>
    <t>Иные дотации</t>
  </si>
  <si>
    <t>0107</t>
  </si>
  <si>
    <t>0510010490</t>
  </si>
  <si>
    <t>0410010490</t>
  </si>
  <si>
    <t>0840010490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</si>
  <si>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патронажа, в рамках непрограммных расходов отдельных органов исполнительной власти</t>
  </si>
  <si>
    <t>9610002890</t>
  </si>
  <si>
    <t>0910010490</t>
  </si>
  <si>
    <t>Выплаты почетным гражданам Большеулуйского района, в рамках непрограммных расходов отдельных органов исполнительной власти</t>
  </si>
  <si>
    <t>9610000930</t>
  </si>
  <si>
    <t>Возмещение расходов по пассажироперевозкам студентов в рамках непрограммных расходов отдельных органов исполнительной власти</t>
  </si>
  <si>
    <t>9610000940</t>
  </si>
  <si>
    <t>0220010490</t>
  </si>
  <si>
    <t>0250010490</t>
  </si>
  <si>
    <t>9610000950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</si>
  <si>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</si>
  <si>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Проведение мероприятий направленных на профилактику правонарушений и преступлений среди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</si>
  <si>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04100S5750</t>
  </si>
  <si>
    <t>Финансовое обеспечение мероприятий 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</si>
  <si>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41</t>
  </si>
  <si>
    <t>42</t>
  </si>
  <si>
    <t>68</t>
  </si>
  <si>
    <t>150</t>
  </si>
  <si>
    <t>151</t>
  </si>
  <si>
    <t>152</t>
  </si>
  <si>
    <t>153</t>
  </si>
  <si>
    <t>233</t>
  </si>
  <si>
    <t>234</t>
  </si>
  <si>
    <t>235</t>
  </si>
  <si>
    <t>261</t>
  </si>
  <si>
    <t>262</t>
  </si>
  <si>
    <t>335</t>
  </si>
  <si>
    <t>336</t>
  </si>
  <si>
    <t>337</t>
  </si>
  <si>
    <t>343</t>
  </si>
  <si>
    <t>369</t>
  </si>
  <si>
    <t>370</t>
  </si>
  <si>
    <t>371</t>
  </si>
  <si>
    <t>419</t>
  </si>
  <si>
    <t>420</t>
  </si>
  <si>
    <t>421</t>
  </si>
  <si>
    <t>422</t>
  </si>
  <si>
    <t>535</t>
  </si>
  <si>
    <t>553</t>
  </si>
  <si>
    <t>554</t>
  </si>
  <si>
    <t>555</t>
  </si>
  <si>
    <t>619</t>
  </si>
  <si>
    <t>620</t>
  </si>
  <si>
    <t>621</t>
  </si>
  <si>
    <t>656</t>
  </si>
  <si>
    <t>664</t>
  </si>
  <si>
    <t>665</t>
  </si>
  <si>
    <t>679</t>
  </si>
  <si>
    <t>691</t>
  </si>
  <si>
    <t>692</t>
  </si>
  <si>
    <t>0603</t>
  </si>
  <si>
    <t>Организация мероприятий по обеспечению туристическим снаряжением для проживания участников в палаточных лагерях и спортивным оборудованием для проведения спортивных соревнований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</si>
  <si>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0410</t>
  </si>
  <si>
    <t>Дотации поселениям на выравнивание бюджетной обеспеченности  за счет средств субвенции из краевого бюджета на осуществление отдельных государственных полномочий по расчету и предоставлению дотаций поселениям,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</si>
  <si>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Контрольно-счетный орган Большеулуйского района</t>
  </si>
  <si>
    <t>Глава исполнительного органа местного самоуправления муниципального района в рамках непрограммных расходов исполнительного органа власти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</si>
  <si>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Большеулуйскому району в рамках непрограммных расходов отдельных органов исполнительной власти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</si>
  <si>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обучающихся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</si>
  <si>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1010010490</t>
  </si>
  <si>
    <t>1990000000</t>
  </si>
  <si>
    <t>19900S4660</t>
  </si>
  <si>
    <t>Финансовое обеспечение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отдельного мероприятия "На подготовку документов территориального планирования и градостроительного зонирования(внесений в них изменений),на разработку документации по планировке территории" муниципальной программы Большеулуйского района "Эфективное управление муниципальным имуществом и земельными отношениями"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</si>
  <si>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</si>
  <si>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работы муниципального опорного центра дополнительного образования (МОЦ)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</si>
  <si>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0503</t>
  </si>
  <si>
    <t>местные</t>
  </si>
  <si>
    <t>Финансовое обеспечение мероприятий на проведение работ в общеобразовательных организациях с целью приведения зданий и сооружений в соответствие требованиям надзорных органов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</si>
  <si>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проведение работ в общеобразовательных организациях с целью приведения зданий и сооружений в соответствие требованиям надзорных органов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</si>
  <si>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Дотации на выравнивание уровня бюджетной обеспеченности поселений района 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</si>
  <si>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Отдельное мероприятие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</si>
  <si>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муниципальной программы "Реформирование и модернизация жилищно-коммунального хозяйства и повышение энергетической эффективности в Большеулуйском районе"</t>
  </si>
  <si>
    <t>Сумма на          2023 год</t>
  </si>
  <si>
    <t>,</t>
  </si>
  <si>
    <t>02200L3040</t>
  </si>
  <si>
    <t>Финансовое обеспечение 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</si>
  <si>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Охрана окружающей среды</t>
  </si>
  <si>
    <t>0600</t>
  </si>
  <si>
    <t>Охрана объектов растительного и животного мира и среды их обитания</t>
  </si>
  <si>
    <t>Финансовое обеспечение государственных полномочий по организации проведения мероприятий при осуществлении деятельности по обращению с  животными без владельцев,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</si>
  <si>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62</t>
  </si>
  <si>
    <t>69</t>
  </si>
  <si>
    <t>70</t>
  </si>
  <si>
    <t>71</t>
  </si>
  <si>
    <t>72</t>
  </si>
  <si>
    <t>121</t>
  </si>
  <si>
    <t>142</t>
  </si>
  <si>
    <t>143</t>
  </si>
  <si>
    <t>164</t>
  </si>
  <si>
    <t>165</t>
  </si>
  <si>
    <t>166</t>
  </si>
  <si>
    <t>182</t>
  </si>
  <si>
    <t>183</t>
  </si>
  <si>
    <t>191</t>
  </si>
  <si>
    <t>192</t>
  </si>
  <si>
    <t>243</t>
  </si>
  <si>
    <t>305</t>
  </si>
  <si>
    <t>306</t>
  </si>
  <si>
    <t>319</t>
  </si>
  <si>
    <t>321</t>
  </si>
  <si>
    <t>322</t>
  </si>
  <si>
    <t>323</t>
  </si>
  <si>
    <t>324</t>
  </si>
  <si>
    <t>344</t>
  </si>
  <si>
    <t>354</t>
  </si>
  <si>
    <t>355</t>
  </si>
  <si>
    <t>356</t>
  </si>
  <si>
    <t>357</t>
  </si>
  <si>
    <t>358</t>
  </si>
  <si>
    <t>375</t>
  </si>
  <si>
    <t>376</t>
  </si>
  <si>
    <t>377</t>
  </si>
  <si>
    <t>378</t>
  </si>
  <si>
    <t>379</t>
  </si>
  <si>
    <t>380</t>
  </si>
  <si>
    <t>391</t>
  </si>
  <si>
    <t>406</t>
  </si>
  <si>
    <t>448</t>
  </si>
  <si>
    <t>449</t>
  </si>
  <si>
    <t>450</t>
  </si>
  <si>
    <t>451</t>
  </si>
  <si>
    <t>452</t>
  </si>
  <si>
    <t>453</t>
  </si>
  <si>
    <t>454</t>
  </si>
  <si>
    <t>465</t>
  </si>
  <si>
    <t>466</t>
  </si>
  <si>
    <t>467</t>
  </si>
  <si>
    <t>516</t>
  </si>
  <si>
    <t>517</t>
  </si>
  <si>
    <t>518</t>
  </si>
  <si>
    <t>539</t>
  </si>
  <si>
    <t>592</t>
  </si>
  <si>
    <t>593</t>
  </si>
  <si>
    <t>594</t>
  </si>
  <si>
    <t>595</t>
  </si>
  <si>
    <t>596</t>
  </si>
  <si>
    <t>597</t>
  </si>
  <si>
    <t>598</t>
  </si>
  <si>
    <t>599</t>
  </si>
  <si>
    <t>606</t>
  </si>
  <si>
    <t>607</t>
  </si>
  <si>
    <t>608</t>
  </si>
  <si>
    <t>615</t>
  </si>
  <si>
    <t>616</t>
  </si>
  <si>
    <t>617</t>
  </si>
  <si>
    <t>636</t>
  </si>
  <si>
    <t>672</t>
  </si>
  <si>
    <t>693</t>
  </si>
  <si>
    <t>694</t>
  </si>
  <si>
    <t>695</t>
  </si>
  <si>
    <t>0490082030</t>
  </si>
  <si>
    <t>1820000810</t>
  </si>
  <si>
    <t>1810080010</t>
  </si>
  <si>
    <t>0830000980</t>
  </si>
  <si>
    <t>Обеспечение деятельности (оказание услуг) подведомственных учреждений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</si>
  <si>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</si>
  <si>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1910089010</t>
  </si>
  <si>
    <t>1920089020</t>
  </si>
  <si>
    <t>1930089030</t>
  </si>
  <si>
    <t>0410082020</t>
  </si>
  <si>
    <t>0410000980</t>
  </si>
  <si>
    <t>Обеспечение деятельности (оказание услуг) подведомственных учреждений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</si>
  <si>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0490000980</t>
  </si>
  <si>
    <t>0510083010</t>
  </si>
  <si>
    <t>0510083020</t>
  </si>
  <si>
    <t>Обеспечение деятельности (оказание услуг) подведомственных учреждений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</si>
  <si>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0510000980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</si>
  <si>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</si>
  <si>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0520083030</t>
  </si>
  <si>
    <t>0540083060</t>
  </si>
  <si>
    <t>0540083070</t>
  </si>
  <si>
    <t>Приобретение методических, учебных материалов по тематике в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</si>
  <si>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0530083040</t>
  </si>
  <si>
    <t>0530083050</t>
  </si>
  <si>
    <t>1220088010</t>
  </si>
  <si>
    <t>1120087030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</si>
  <si>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</si>
  <si>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Обеспечение деятельности (оказание услуг) подведомственных учреждений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</si>
  <si>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0840000980</t>
  </si>
  <si>
    <t>1010086010</t>
  </si>
  <si>
    <t>1010086110</t>
  </si>
  <si>
    <t>Обеспечение деятельности (оказание услуг) подведомственных учреждений 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</si>
  <si>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1010000980</t>
  </si>
  <si>
    <t>1020086130</t>
  </si>
  <si>
    <t>1020086140</t>
  </si>
  <si>
    <t>0810000980</t>
  </si>
  <si>
    <t>Обеспечение деятельности (оказание услуг) подведомственных учреждений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</si>
  <si>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0820084010</t>
  </si>
  <si>
    <t>0820084020</t>
  </si>
  <si>
    <t>0820084030</t>
  </si>
  <si>
    <t>0820084040</t>
  </si>
  <si>
    <t>Обеспечение деятельности (оказание услуг) подведомственных учреждений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</si>
  <si>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0820000980</t>
  </si>
  <si>
    <t>0840084050</t>
  </si>
  <si>
    <t>0840084070</t>
  </si>
  <si>
    <t>Обеспечение деятельности (оказание услуг) подведомственных учреждений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</si>
  <si>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0910085010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</si>
  <si>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</si>
  <si>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0910000980</t>
  </si>
  <si>
    <t>Обеспечение деятельности (оказание услуг) подведомственных учреждений  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</si>
  <si>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подведомственных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</si>
  <si>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0220000980</t>
  </si>
  <si>
    <t>0220081020</t>
  </si>
  <si>
    <t>0220081040</t>
  </si>
  <si>
    <t>0220081030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</si>
  <si>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</si>
  <si>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0220081090</t>
  </si>
  <si>
    <t>0220081240</t>
  </si>
  <si>
    <t>0220081160</t>
  </si>
  <si>
    <t>0220081080</t>
  </si>
  <si>
    <t>0220081100</t>
  </si>
  <si>
    <t>0220081110</t>
  </si>
  <si>
    <t>0220081130</t>
  </si>
  <si>
    <t>0220081140</t>
  </si>
  <si>
    <t>0230081010</t>
  </si>
  <si>
    <t>0230081050</t>
  </si>
  <si>
    <t>0230081060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</si>
  <si>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программы, прочие мероприятия в области образования" муниципальной программы "Развитие образования Большеулуйского района"</t>
  </si>
  <si>
    <t>0250081200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</si>
  <si>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</si>
  <si>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</si>
  <si>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</si>
  <si>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районного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</si>
  <si>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462</t>
  </si>
  <si>
    <t>463</t>
  </si>
  <si>
    <t>464</t>
  </si>
  <si>
    <t>0240081150</t>
  </si>
  <si>
    <t>0220081170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</si>
  <si>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</si>
  <si>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</si>
  <si>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</si>
  <si>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1403</t>
  </si>
  <si>
    <t>0240081180</t>
  </si>
  <si>
    <t>Подпрограмма "Профилактика правонарушений на территории Большеулуйского района"</t>
  </si>
  <si>
    <t>0550000000</t>
  </si>
  <si>
    <t>Поощрение граждан, оказывающих содействие в охране общественного порядка, 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</si>
  <si>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0550083090</t>
  </si>
  <si>
    <t>0550083100</t>
  </si>
  <si>
    <t>Приобретение формы и технических средств для обеспечения деятельности добровольной народной дружины,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</si>
  <si>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0605</t>
  </si>
  <si>
    <t>217</t>
  </si>
  <si>
    <t>218</t>
  </si>
  <si>
    <t>219</t>
  </si>
  <si>
    <t>220</t>
  </si>
  <si>
    <t>221</t>
  </si>
  <si>
    <t>222</t>
  </si>
  <si>
    <t>226</t>
  </si>
  <si>
    <t>227</t>
  </si>
  <si>
    <t>228</t>
  </si>
  <si>
    <t>229</t>
  </si>
  <si>
    <t>393</t>
  </si>
  <si>
    <t>394</t>
  </si>
  <si>
    <t>395</t>
  </si>
  <si>
    <t>401</t>
  </si>
  <si>
    <t>402</t>
  </si>
  <si>
    <t>403</t>
  </si>
  <si>
    <t>437</t>
  </si>
  <si>
    <t>438</t>
  </si>
  <si>
    <t>439</t>
  </si>
  <si>
    <t>506</t>
  </si>
  <si>
    <t>536</t>
  </si>
  <si>
    <t>537</t>
  </si>
  <si>
    <t>538</t>
  </si>
  <si>
    <t>557</t>
  </si>
  <si>
    <t>585</t>
  </si>
  <si>
    <t>586</t>
  </si>
  <si>
    <t>587</t>
  </si>
  <si>
    <t>657</t>
  </si>
  <si>
    <t>658</t>
  </si>
  <si>
    <t>659</t>
  </si>
  <si>
    <t>706</t>
  </si>
  <si>
    <t>707</t>
  </si>
  <si>
    <t>708</t>
  </si>
  <si>
    <t>362</t>
  </si>
  <si>
    <t>Субсидия на погребение умерших не имеющих родственников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</si>
  <si>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0410082030</t>
  </si>
  <si>
    <t>Руководство и управление в сфере установленных функций, в рамках подпрограммы "Обеспечение реализации муниципальной программы и прочие мероприятия" муниципальной программы Большеулуйского района "Эффективное управление муниципальным имуществом и земельными отношениями "</t>
  </si>
  <si>
    <t>Сумма на          2024 год</t>
  </si>
  <si>
    <t>м</t>
  </si>
  <si>
    <t>к</t>
  </si>
  <si>
    <t>0240075870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</si>
  <si>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</si>
  <si>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1210088020</t>
  </si>
  <si>
    <t>53</t>
  </si>
  <si>
    <t>54</t>
  </si>
  <si>
    <t>55</t>
  </si>
  <si>
    <t>56</t>
  </si>
  <si>
    <t>60</t>
  </si>
  <si>
    <t>61</t>
  </si>
  <si>
    <t>176</t>
  </si>
  <si>
    <t>177</t>
  </si>
  <si>
    <t>178</t>
  </si>
  <si>
    <t>179</t>
  </si>
  <si>
    <t>180</t>
  </si>
  <si>
    <t>181</t>
  </si>
  <si>
    <t>198</t>
  </si>
  <si>
    <t>199</t>
  </si>
  <si>
    <t>250</t>
  </si>
  <si>
    <t>251</t>
  </si>
  <si>
    <t>252</t>
  </si>
  <si>
    <t>278</t>
  </si>
  <si>
    <t>279</t>
  </si>
  <si>
    <t>280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</si>
  <si>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</si>
  <si>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</si>
  <si>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</si>
  <si>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</si>
  <si>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</si>
  <si>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</si>
  <si>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</si>
  <si>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</si>
  <si>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</si>
  <si>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359</t>
  </si>
  <si>
    <t>360</t>
  </si>
  <si>
    <t>361</t>
  </si>
  <si>
    <t>381</t>
  </si>
  <si>
    <t>382</t>
  </si>
  <si>
    <t>383</t>
  </si>
  <si>
    <t>384</t>
  </si>
  <si>
    <t>385</t>
  </si>
  <si>
    <t>386</t>
  </si>
  <si>
    <t>398</t>
  </si>
  <si>
    <t>399</t>
  </si>
  <si>
    <t>411</t>
  </si>
  <si>
    <t>412</t>
  </si>
  <si>
    <t>416</t>
  </si>
  <si>
    <t>417</t>
  </si>
  <si>
    <t>418</t>
  </si>
  <si>
    <t>430</t>
  </si>
  <si>
    <t>431</t>
  </si>
  <si>
    <t>512</t>
  </si>
  <si>
    <t>513</t>
  </si>
  <si>
    <t>514</t>
  </si>
  <si>
    <t>515</t>
  </si>
  <si>
    <t>529</t>
  </si>
  <si>
    <t>531</t>
  </si>
  <si>
    <t>541</t>
  </si>
  <si>
    <t>548</t>
  </si>
  <si>
    <t>549</t>
  </si>
  <si>
    <t>550</t>
  </si>
  <si>
    <t>551</t>
  </si>
  <si>
    <t>552</t>
  </si>
  <si>
    <t>558</t>
  </si>
  <si>
    <t>559</t>
  </si>
  <si>
    <t>560</t>
  </si>
  <si>
    <t>589</t>
  </si>
  <si>
    <t>590</t>
  </si>
  <si>
    <t>591</t>
  </si>
  <si>
    <t>622</t>
  </si>
  <si>
    <t>623</t>
  </si>
  <si>
    <t>624</t>
  </si>
  <si>
    <t>625</t>
  </si>
  <si>
    <t>626</t>
  </si>
  <si>
    <t>627</t>
  </si>
  <si>
    <t>634</t>
  </si>
  <si>
    <t>635</t>
  </si>
  <si>
    <t>684</t>
  </si>
  <si>
    <t>685</t>
  </si>
  <si>
    <t>686</t>
  </si>
  <si>
    <t>687</t>
  </si>
  <si>
    <t>688</t>
  </si>
  <si>
    <t>689</t>
  </si>
  <si>
    <t>710</t>
  </si>
  <si>
    <t>Субсидии субъектам малого и среднего предпринимательства на реализацию инвестиционных проектов в приоритетных отраслях в Большеулуйском районе,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</si>
  <si>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 xml:space="preserve">Иные межбюджетные трансферты  бюджетам муниципальных образований района на содержание автомобильных дорог общего пользования местного значения за счет средств районного бюджета в рамках подпрограммы «Дороги Большеулуйского района» муниципальной программы Большеулуйского района «Развитие транспортной системы» </t>
  </si>
  <si>
    <t>Дотации на частичную компенсацию расходов на частичную компенсацию расходов на оплату труда работников муниципальных учреждений 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</si>
  <si>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9510000960</t>
  </si>
  <si>
    <t>9510000970</t>
  </si>
  <si>
    <t xml:space="preserve">Отдельное мероприятие "Организация  мероприятий при осуществлении деятельности по обращению с  животными без владельцев" </t>
  </si>
  <si>
    <t>Отдельное мероприятие "На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территории"</t>
  </si>
  <si>
    <t>Субсидия бюджетным учреждением на государственную поддержку отрасли культуры (модернизацию библиотек в части комплектования книжных фондов библиотек)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</si>
  <si>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Субсидия бюджетным учреждением на государственную поддержку отрасли культуры (модернизацию библиотек в части комплектования книжных фондов библиотек)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</si>
  <si>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08400L5191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</si>
  <si>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</si>
  <si>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Финансовое обеспечение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</si>
  <si>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Субсидии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</si>
  <si>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районного бюджета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</si>
  <si>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11200S6070</t>
  </si>
  <si>
    <t>0240078460</t>
  </si>
  <si>
    <t>Другие вопросы в области охраны окружиющей среды</t>
  </si>
  <si>
    <t>дотация</t>
  </si>
  <si>
    <t>0289</t>
  </si>
  <si>
    <t>вус</t>
  </si>
  <si>
    <t>итого</t>
  </si>
  <si>
    <t>0840084030</t>
  </si>
  <si>
    <t>Предоставление питания дошкольникам дошкольных образовательных организаций и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</si>
  <si>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Мероприятия,направленные на реализацию приоритетного национального проекта  "Образование", создание безопасных и комфортных условий и развитие предметно-пространственной среды в сфере дошкольного  образования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</si>
  <si>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Мероприятия,направленные на реализацию приоритетного национального проекта  "Образование", создание безопасных и комфортных условий и развитие образовательной среды  в сфере общего и дополнительного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</si>
  <si>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</si>
  <si>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13</t>
  </si>
  <si>
    <t>14</t>
  </si>
  <si>
    <t>15</t>
  </si>
  <si>
    <t>29</t>
  </si>
  <si>
    <t>30</t>
  </si>
  <si>
    <t>31</t>
  </si>
  <si>
    <t>32</t>
  </si>
  <si>
    <t>33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</si>
  <si>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</si>
  <si>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</si>
  <si>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</si>
  <si>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</si>
  <si>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</si>
  <si>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</si>
  <si>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</si>
  <si>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</si>
  <si>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</si>
  <si>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</si>
  <si>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57</t>
  </si>
  <si>
    <t>58</t>
  </si>
  <si>
    <t>59</t>
  </si>
  <si>
    <t>63</t>
  </si>
  <si>
    <t>64</t>
  </si>
  <si>
    <t>65</t>
  </si>
  <si>
    <t>66</t>
  </si>
  <si>
    <t>67</t>
  </si>
  <si>
    <t>73</t>
  </si>
  <si>
    <t>74</t>
  </si>
  <si>
    <t>75</t>
  </si>
  <si>
    <t>76</t>
  </si>
  <si>
    <t>77</t>
  </si>
  <si>
    <t>78</t>
  </si>
  <si>
    <t>79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</si>
  <si>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</si>
  <si>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</si>
  <si>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</si>
  <si>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</si>
  <si>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</si>
  <si>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</si>
  <si>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</si>
  <si>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</si>
  <si>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</si>
  <si>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</si>
  <si>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</si>
  <si>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</si>
  <si>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</si>
  <si>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</si>
  <si>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</si>
  <si>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141</t>
  </si>
  <si>
    <t>154</t>
  </si>
  <si>
    <t>155</t>
  </si>
  <si>
    <t>156</t>
  </si>
  <si>
    <t>173</t>
  </si>
  <si>
    <t>174</t>
  </si>
  <si>
    <t>175</t>
  </si>
  <si>
    <t>185</t>
  </si>
  <si>
    <t>186</t>
  </si>
  <si>
    <t>187</t>
  </si>
  <si>
    <t>188</t>
  </si>
  <si>
    <t>189</t>
  </si>
  <si>
    <t>190</t>
  </si>
  <si>
    <t>207</t>
  </si>
  <si>
    <t>208</t>
  </si>
  <si>
    <t>212</t>
  </si>
  <si>
    <t>213</t>
  </si>
  <si>
    <t>223</t>
  </si>
  <si>
    <t>224</t>
  </si>
  <si>
    <t>225</t>
  </si>
  <si>
    <t>241</t>
  </si>
  <si>
    <t>242</t>
  </si>
  <si>
    <t>275</t>
  </si>
  <si>
    <t>276</t>
  </si>
  <si>
    <t>277</t>
  </si>
  <si>
    <t>281</t>
  </si>
  <si>
    <t>282</t>
  </si>
  <si>
    <t>283</t>
  </si>
  <si>
    <t>284</t>
  </si>
  <si>
    <t>285</t>
  </si>
  <si>
    <t>286</t>
  </si>
  <si>
    <t>307</t>
  </si>
  <si>
    <t>308</t>
  </si>
  <si>
    <t>309</t>
  </si>
  <si>
    <t>311</t>
  </si>
  <si>
    <t>312</t>
  </si>
  <si>
    <t>313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</si>
  <si>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</si>
  <si>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</si>
  <si>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</si>
  <si>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</si>
  <si>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</si>
  <si>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</si>
  <si>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</si>
  <si>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</si>
  <si>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</si>
  <si>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363</t>
  </si>
  <si>
    <t>364</t>
  </si>
  <si>
    <t>365</t>
  </si>
  <si>
    <t>366</t>
  </si>
  <si>
    <t>367</t>
  </si>
  <si>
    <t>368</t>
  </si>
  <si>
    <t>372</t>
  </si>
  <si>
    <t>373</t>
  </si>
  <si>
    <t>374</t>
  </si>
  <si>
    <t>388</t>
  </si>
  <si>
    <t>389</t>
  </si>
  <si>
    <t>390</t>
  </si>
  <si>
    <t>407</t>
  </si>
  <si>
    <t>408</t>
  </si>
  <si>
    <t>409</t>
  </si>
  <si>
    <t>413</t>
  </si>
  <si>
    <t>414</t>
  </si>
  <si>
    <t>415</t>
  </si>
  <si>
    <t>427</t>
  </si>
  <si>
    <t>428</t>
  </si>
  <si>
    <t>429</t>
  </si>
  <si>
    <t>435</t>
  </si>
  <si>
    <t>436</t>
  </si>
  <si>
    <t>440</t>
  </si>
  <si>
    <t>441</t>
  </si>
  <si>
    <t>442</t>
  </si>
  <si>
    <t>443</t>
  </si>
  <si>
    <t>444</t>
  </si>
  <si>
    <t>445</t>
  </si>
  <si>
    <t>446</t>
  </si>
  <si>
    <t>447</t>
  </si>
  <si>
    <t>458</t>
  </si>
  <si>
    <t>459</t>
  </si>
  <si>
    <t>460</t>
  </si>
  <si>
    <t>470</t>
  </si>
  <si>
    <t>471</t>
  </si>
  <si>
    <t>472</t>
  </si>
  <si>
    <t>473</t>
  </si>
  <si>
    <t>474</t>
  </si>
  <si>
    <t>475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</si>
  <si>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</si>
  <si>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</si>
  <si>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</si>
  <si>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</si>
  <si>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</si>
  <si>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</si>
  <si>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</si>
  <si>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</si>
  <si>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</si>
  <si>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</si>
  <si>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</si>
  <si>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</si>
  <si>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</si>
  <si>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</si>
  <si>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</si>
  <si>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</si>
  <si>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</si>
  <si>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</si>
  <si>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</si>
  <si>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</si>
  <si>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</si>
  <si>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</si>
  <si>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</si>
  <si>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</si>
  <si>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</si>
  <si>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</si>
  <si>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509</t>
  </si>
  <si>
    <t>511</t>
  </si>
  <si>
    <t>532</t>
  </si>
  <si>
    <t>533</t>
  </si>
  <si>
    <t>534</t>
  </si>
  <si>
    <t>542</t>
  </si>
  <si>
    <t>543</t>
  </si>
  <si>
    <t>544</t>
  </si>
  <si>
    <t>545</t>
  </si>
  <si>
    <t>546</t>
  </si>
  <si>
    <t>547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</si>
  <si>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</si>
  <si>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</si>
  <si>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</si>
  <si>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</si>
  <si>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</si>
  <si>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</si>
  <si>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</si>
  <si>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</si>
  <si>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</si>
  <si>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573</t>
  </si>
  <si>
    <t>574</t>
  </si>
  <si>
    <t>578</t>
  </si>
  <si>
    <t>579</t>
  </si>
  <si>
    <t>580</t>
  </si>
  <si>
    <t>581</t>
  </si>
  <si>
    <t>582</t>
  </si>
  <si>
    <t>583</t>
  </si>
  <si>
    <t>584</t>
  </si>
  <si>
    <t>603</t>
  </si>
  <si>
    <t>604</t>
  </si>
  <si>
    <t>605</t>
  </si>
  <si>
    <t>631</t>
  </si>
  <si>
    <t>632</t>
  </si>
  <si>
    <t>633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</si>
  <si>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</si>
  <si>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</si>
  <si>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</si>
  <si>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</si>
  <si>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</si>
  <si>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</si>
  <si>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</si>
  <si>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</si>
  <si>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</si>
  <si>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667</t>
  </si>
  <si>
    <t>668</t>
  </si>
  <si>
    <t>669</t>
  </si>
  <si>
    <t>673</t>
  </si>
  <si>
    <t>674</t>
  </si>
  <si>
    <t>675</t>
  </si>
  <si>
    <t>676</t>
  </si>
  <si>
    <t>677</t>
  </si>
  <si>
    <t>678</t>
  </si>
  <si>
    <t>699</t>
  </si>
  <si>
    <t>701</t>
  </si>
  <si>
    <t>на 2023 год и плановый период 2024-2025 годов</t>
  </si>
  <si>
    <t>Финансовое обеспечение на поддержку деятельности муниципальных молодежных центров за счет средств краевого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</si>
  <si>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Финансовое обеспечение на поддержку деятельности муниципальных молодежных центров за счет средств районного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</si>
  <si>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136</t>
  </si>
  <si>
    <t>138</t>
  </si>
  <si>
    <t>139</t>
  </si>
  <si>
    <t>140</t>
  </si>
  <si>
    <t>Сумма на          2025 год</t>
  </si>
  <si>
    <t>Иные межбюджетные трансферты бюджетам муниципальных образований района  на ликвидацию несанкционированных свалок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</si>
  <si>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0410082010</t>
  </si>
  <si>
    <t>Финансовое обеспечение мероприятий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</si>
  <si>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</si>
  <si>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</si>
  <si>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02200S8400</t>
  </si>
  <si>
    <t>0220081120</t>
  </si>
  <si>
    <t>Премия Главы Большеулуйского района обучающимся за особые успехи в различных видов деятельности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</si>
  <si>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субсидии  на 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</si>
  <si>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района" муниципальной программы "Реформирование и модернизация жилищно-коммунального хозяйства и повышение энергетической эффективности в Большеулуйском районе"</t>
  </si>
  <si>
    <t>Обеспечение деятельности (оказание услуг) подведомственных учреждений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</si>
  <si>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района»</t>
  </si>
  <si>
    <t>Обеспечение деятельности (оказание услуг) подведомственных учреждений 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края»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</si>
  <si>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края»</t>
  </si>
  <si>
    <t>34</t>
  </si>
  <si>
    <t>35</t>
  </si>
  <si>
    <t>36</t>
  </si>
  <si>
    <t>37</t>
  </si>
  <si>
    <t>38</t>
  </si>
  <si>
    <t>39</t>
  </si>
  <si>
    <t>201</t>
  </si>
  <si>
    <t>202</t>
  </si>
  <si>
    <t>203</t>
  </si>
  <si>
    <t>204</t>
  </si>
  <si>
    <t>205</t>
  </si>
  <si>
    <t>206</t>
  </si>
  <si>
    <t>404</t>
  </si>
  <si>
    <t>405</t>
  </si>
  <si>
    <t>423</t>
  </si>
  <si>
    <t>424</t>
  </si>
  <si>
    <t>425</t>
  </si>
  <si>
    <t>426</t>
  </si>
  <si>
    <t>575</t>
  </si>
  <si>
    <t>576</t>
  </si>
  <si>
    <t>577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</si>
  <si>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</si>
  <si>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</si>
  <si>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</si>
  <si>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</si>
  <si>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</si>
  <si>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</si>
  <si>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</si>
  <si>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</si>
  <si>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</si>
  <si>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</si>
  <si>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</si>
  <si>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</si>
  <si>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</si>
  <si>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за счет 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</si>
  <si>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723</t>
  </si>
  <si>
    <t>724</t>
  </si>
  <si>
    <t>725</t>
  </si>
  <si>
    <t>Приложение № 3                                                                        к Решению Большеулуйского районного Совета депутатов   от   12.12.2023  № 133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</si>
</sst>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  <numFmt numFmtId="181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theme="1"/>
      <name val="Arial Cyr"/>
      <family val="0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2" fillId="34" borderId="0" xfId="0" applyNumberFormat="1" applyFont="1" applyFill="1" applyAlignment="1">
      <alignment vertical="center"/>
    </xf>
    <xf numFmtId="17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9" fontId="0" fillId="34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17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179" fontId="9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/>
    </xf>
    <xf numFmtId="179" fontId="12" fillId="34" borderId="10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179" fontId="10" fillId="34" borderId="10" xfId="0" applyNumberFormat="1" applyFont="1" applyFill="1" applyBorder="1" applyAlignment="1">
      <alignment vertical="center" wrapText="1"/>
    </xf>
    <xf numFmtId="2" fontId="14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179" fontId="14" fillId="34" borderId="10" xfId="0" applyNumberFormat="1" applyFont="1" applyFill="1" applyBorder="1" applyAlignment="1">
      <alignment vertical="center" wrapText="1"/>
    </xf>
    <xf numFmtId="179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179" fontId="15" fillId="34" borderId="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2" fontId="15" fillId="34" borderId="0" xfId="0" applyNumberFormat="1" applyFont="1" applyFill="1" applyAlignment="1">
      <alignment/>
    </xf>
    <xf numFmtId="173" fontId="13" fillId="34" borderId="10" xfId="0" applyNumberFormat="1" applyFont="1" applyFill="1" applyBorder="1" applyAlignment="1" applyProtection="1">
      <alignment horizontal="left" vertical="center" wrapText="1"/>
      <protection/>
    </xf>
    <xf numFmtId="179" fontId="13" fillId="34" borderId="10" xfId="0" applyNumberFormat="1" applyFont="1" applyFill="1" applyBorder="1" applyAlignment="1">
      <alignment vertical="center" wrapText="1"/>
    </xf>
    <xf numFmtId="2" fontId="13" fillId="34" borderId="10" xfId="0" applyNumberFormat="1" applyFont="1" applyFill="1" applyBorder="1" applyAlignment="1">
      <alignment vertical="center" wrapText="1"/>
    </xf>
    <xf numFmtId="0" fontId="15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179" fontId="13" fillId="34" borderId="0" xfId="0" applyNumberFormat="1" applyFont="1" applyFill="1" applyBorder="1" applyAlignment="1">
      <alignment vertical="center" wrapText="1"/>
    </xf>
    <xf numFmtId="17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9" fontId="4" fillId="34" borderId="0" xfId="0" applyNumberFormat="1" applyFont="1" applyFill="1" applyBorder="1" applyAlignment="1">
      <alignment/>
    </xf>
    <xf numFmtId="49" fontId="13" fillId="34" borderId="10" xfId="0" applyNumberFormat="1" applyFont="1" applyFill="1" applyBorder="1" applyAlignment="1" applyProtection="1">
      <alignment horizontal="left" vertical="center" wrapText="1"/>
      <protection/>
    </xf>
    <xf numFmtId="49" fontId="13" fillId="34" borderId="10" xfId="0" applyNumberFormat="1" applyFont="1" applyFill="1" applyBorder="1" applyAlignment="1" applyProtection="1">
      <alignment horizontal="center" vertical="center"/>
      <protection/>
    </xf>
    <xf numFmtId="179" fontId="13" fillId="34" borderId="10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/>
    </xf>
    <xf numFmtId="179" fontId="4" fillId="34" borderId="0" xfId="0" applyNumberFormat="1" applyFont="1" applyFill="1" applyAlignment="1">
      <alignment/>
    </xf>
    <xf numFmtId="179" fontId="15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179" fontId="10" fillId="34" borderId="10" xfId="0" applyNumberFormat="1" applyFont="1" applyFill="1" applyBorder="1" applyAlignment="1">
      <alignment horizontal="right" vertical="center" wrapText="1"/>
    </xf>
    <xf numFmtId="0" fontId="13" fillId="34" borderId="10" xfId="54" applyNumberFormat="1" applyFont="1" applyFill="1" applyBorder="1" applyAlignment="1">
      <alignment horizontal="left" vertical="top" wrapText="1"/>
      <protection/>
    </xf>
    <xf numFmtId="172" fontId="13" fillId="34" borderId="10" xfId="0" applyNumberFormat="1" applyFont="1" applyFill="1" applyBorder="1" applyAlignment="1">
      <alignment horizontal="right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179" fontId="14" fillId="34" borderId="10" xfId="0" applyNumberFormat="1" applyFont="1" applyFill="1" applyBorder="1" applyAlignment="1">
      <alignment horizontal="right" vertical="center" wrapText="1"/>
    </xf>
    <xf numFmtId="179" fontId="13" fillId="35" borderId="10" xfId="0" applyNumberFormat="1" applyFont="1" applyFill="1" applyBorder="1" applyAlignment="1">
      <alignment horizontal="right" vertical="center" wrapText="1"/>
    </xf>
    <xf numFmtId="49" fontId="14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>
      <alignment horizontal="center" vertical="top" wrapText="1"/>
    </xf>
    <xf numFmtId="172" fontId="1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/>
    </xf>
    <xf numFmtId="0" fontId="56" fillId="34" borderId="12" xfId="0" applyNumberFormat="1" applyFont="1" applyFill="1" applyBorder="1" applyAlignment="1" quotePrefix="1">
      <alignment horizontal="left" vertical="top" wrapText="1"/>
    </xf>
    <xf numFmtId="179" fontId="57" fillId="35" borderId="10" xfId="0" applyNumberFormat="1" applyFont="1" applyFill="1" applyBorder="1" applyAlignment="1">
      <alignment/>
    </xf>
    <xf numFmtId="179" fontId="4" fillId="35" borderId="0" xfId="0" applyNumberFormat="1" applyFont="1" applyFill="1" applyBorder="1" applyAlignment="1">
      <alignment/>
    </xf>
    <xf numFmtId="179" fontId="9" fillId="35" borderId="10" xfId="0" applyNumberFormat="1" applyFont="1" applyFill="1" applyBorder="1" applyAlignment="1">
      <alignment/>
    </xf>
    <xf numFmtId="179" fontId="9" fillId="34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179" fontId="4" fillId="34" borderId="10" xfId="0" applyNumberFormat="1" applyFont="1" applyFill="1" applyBorder="1" applyAlignment="1">
      <alignment wrapText="1"/>
    </xf>
    <xf numFmtId="179" fontId="13" fillId="34" borderId="10" xfId="0" applyNumberFormat="1" applyFont="1" applyFill="1" applyBorder="1" applyAlignment="1" applyProtection="1">
      <alignment horizontal="center" vertical="center"/>
      <protection/>
    </xf>
    <xf numFmtId="173" fontId="14" fillId="34" borderId="10" xfId="0" applyNumberFormat="1" applyFont="1" applyFill="1" applyBorder="1" applyAlignment="1" applyProtection="1">
      <alignment horizontal="left" vertical="center" wrapText="1"/>
      <protection/>
    </xf>
    <xf numFmtId="173" fontId="13" fillId="34" borderId="10" xfId="0" applyNumberFormat="1" applyFont="1" applyFill="1" applyBorder="1" applyAlignment="1">
      <alignment horizontal="left" wrapText="1"/>
    </xf>
    <xf numFmtId="0" fontId="13" fillId="34" borderId="10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9" fontId="13" fillId="34" borderId="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 applyProtection="1">
      <alignment horizontal="left" vertical="center" wrapText="1"/>
      <protection/>
    </xf>
    <xf numFmtId="2" fontId="4" fillId="34" borderId="0" xfId="0" applyNumberFormat="1" applyFont="1" applyFill="1" applyAlignment="1">
      <alignment/>
    </xf>
    <xf numFmtId="0" fontId="13" fillId="34" borderId="0" xfId="0" applyFont="1" applyFill="1" applyAlignment="1">
      <alignment wrapText="1"/>
    </xf>
    <xf numFmtId="11" fontId="13" fillId="34" borderId="10" xfId="0" applyNumberFormat="1" applyFont="1" applyFill="1" applyBorder="1" applyAlignment="1" applyProtection="1">
      <alignment horizontal="left" vertical="center" wrapText="1"/>
      <protection/>
    </xf>
    <xf numFmtId="173" fontId="10" fillId="34" borderId="10" xfId="0" applyNumberFormat="1" applyFont="1" applyFill="1" applyBorder="1" applyAlignment="1" applyProtection="1">
      <alignment horizontal="left" vertical="center" wrapText="1"/>
      <protection/>
    </xf>
    <xf numFmtId="173" fontId="13" fillId="34" borderId="13" xfId="0" applyNumberFormat="1" applyFont="1" applyFill="1" applyBorder="1" applyAlignment="1" applyProtection="1">
      <alignment horizontal="left" vertical="center" wrapText="1"/>
      <protection/>
    </xf>
    <xf numFmtId="0" fontId="13" fillId="34" borderId="10" xfId="0" applyNumberFormat="1" applyFont="1" applyFill="1" applyBorder="1" applyAlignment="1">
      <alignment horizontal="left" wrapText="1"/>
    </xf>
    <xf numFmtId="0" fontId="13" fillId="34" borderId="10" xfId="0" applyFont="1" applyFill="1" applyBorder="1" applyAlignment="1">
      <alignment/>
    </xf>
    <xf numFmtId="0" fontId="58" fillId="34" borderId="10" xfId="0" applyNumberFormat="1" applyFont="1" applyFill="1" applyBorder="1" applyAlignment="1" quotePrefix="1">
      <alignment horizontal="left" vertical="top" wrapText="1"/>
    </xf>
    <xf numFmtId="0" fontId="4" fillId="34" borderId="14" xfId="0" applyFont="1" applyFill="1" applyBorder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>
      <alignment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3"/>
  <sheetViews>
    <sheetView tabSelected="1" view="pageBreakPreview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4" width="11.875" style="11" customWidth="1"/>
    <col min="5" max="5" width="13.625" style="11" customWidth="1"/>
    <col min="6" max="6" width="10.625" style="11" customWidth="1"/>
    <col min="7" max="7" width="14.125" style="12" customWidth="1"/>
    <col min="8" max="8" width="13.25390625" style="12" customWidth="1"/>
    <col min="9" max="9" width="14.375" style="12" customWidth="1"/>
    <col min="10" max="10" width="10.375" style="2" hidden="1" customWidth="1"/>
    <col min="11" max="11" width="11.75390625" style="2" hidden="1" customWidth="1"/>
    <col min="12" max="12" width="8.25390625" style="2" hidden="1" customWidth="1"/>
    <col min="13" max="13" width="9.125" style="2" hidden="1" customWidth="1"/>
    <col min="14" max="14" width="0.12890625" style="2" hidden="1" customWidth="1"/>
    <col min="15" max="15" width="9.125" style="2" hidden="1" customWidth="1"/>
    <col min="16" max="16" width="14.25390625" style="2" hidden="1" customWidth="1"/>
    <col min="17" max="17" width="10.00390625" style="2" hidden="1" customWidth="1"/>
    <col min="18" max="22" width="9.125" style="2" hidden="1" customWidth="1"/>
    <col min="23" max="23" width="0.12890625" style="2" hidden="1" customWidth="1"/>
    <col min="24" max="24" width="9.125" style="2" hidden="1" customWidth="1"/>
    <col min="25" max="25" width="10.00390625" style="2" hidden="1" customWidth="1"/>
    <col min="26" max="26" width="9.125" style="2" hidden="1" customWidth="1"/>
    <col min="27" max="27" width="14.25390625" style="2" hidden="1" customWidth="1"/>
    <col min="28" max="28" width="15.125" style="2" hidden="1" customWidth="1"/>
    <col min="29" max="16384" width="9.125" style="2" customWidth="1"/>
  </cols>
  <sheetData>
    <row r="1" spans="7:9" ht="48.75" customHeight="1">
      <c r="G1" s="114" t="s">
        <v>1250</v>
      </c>
      <c r="H1" s="115"/>
      <c r="I1" s="115"/>
    </row>
    <row r="2" spans="1:9" s="1" customFormat="1" ht="15.75">
      <c r="A2" s="113" t="s">
        <v>550</v>
      </c>
      <c r="B2" s="113"/>
      <c r="C2" s="113"/>
      <c r="D2" s="113"/>
      <c r="E2" s="113"/>
      <c r="F2" s="113"/>
      <c r="G2" s="113"/>
      <c r="H2" s="113"/>
      <c r="I2" s="113"/>
    </row>
    <row r="3" spans="1:9" s="1" customFormat="1" ht="15.75">
      <c r="A3" s="113" t="s">
        <v>1190</v>
      </c>
      <c r="B3" s="113"/>
      <c r="C3" s="113"/>
      <c r="D3" s="113"/>
      <c r="E3" s="113"/>
      <c r="F3" s="113"/>
      <c r="G3" s="113"/>
      <c r="H3" s="113"/>
      <c r="I3" s="113"/>
    </row>
    <row r="4" ht="12.75">
      <c r="I4" s="12" t="s">
        <v>149</v>
      </c>
    </row>
    <row r="5" spans="1:28" s="9" customFormat="1" ht="25.5">
      <c r="A5" s="13" t="s">
        <v>150</v>
      </c>
      <c r="B5" s="13" t="s">
        <v>151</v>
      </c>
      <c r="C5" s="6" t="s">
        <v>162</v>
      </c>
      <c r="D5" s="6" t="s">
        <v>109</v>
      </c>
      <c r="E5" s="6" t="s">
        <v>152</v>
      </c>
      <c r="F5" s="6" t="s">
        <v>102</v>
      </c>
      <c r="G5" s="14" t="s">
        <v>658</v>
      </c>
      <c r="H5" s="14" t="s">
        <v>863</v>
      </c>
      <c r="I5" s="14" t="s">
        <v>1197</v>
      </c>
      <c r="J5" s="26"/>
      <c r="K5" s="26"/>
      <c r="L5" s="30" t="s">
        <v>568</v>
      </c>
      <c r="M5" s="30" t="s">
        <v>567</v>
      </c>
      <c r="S5" s="37"/>
      <c r="T5" s="37"/>
      <c r="Y5" s="38" t="s">
        <v>864</v>
      </c>
      <c r="Z5" s="38" t="s">
        <v>865</v>
      </c>
      <c r="AA5" s="30" t="s">
        <v>567</v>
      </c>
      <c r="AB5" s="30" t="s">
        <v>504</v>
      </c>
    </row>
    <row r="6" spans="1:28" s="9" customFormat="1" ht="12.75">
      <c r="A6" s="23" t="s">
        <v>153</v>
      </c>
      <c r="B6" s="23" t="s">
        <v>154</v>
      </c>
      <c r="C6" s="23" t="s">
        <v>155</v>
      </c>
      <c r="D6" s="23" t="s">
        <v>156</v>
      </c>
      <c r="E6" s="23" t="s">
        <v>157</v>
      </c>
      <c r="F6" s="23" t="s">
        <v>158</v>
      </c>
      <c r="G6" s="25" t="s">
        <v>159</v>
      </c>
      <c r="H6" s="25" t="s">
        <v>160</v>
      </c>
      <c r="I6" s="25" t="s">
        <v>110</v>
      </c>
      <c r="J6" s="29" t="s">
        <v>504</v>
      </c>
      <c r="K6" s="29" t="s">
        <v>505</v>
      </c>
      <c r="S6" s="38" t="s">
        <v>504</v>
      </c>
      <c r="T6" s="38" t="s">
        <v>652</v>
      </c>
      <c r="Y6" s="37"/>
      <c r="Z6" s="37"/>
      <c r="AA6" s="37"/>
      <c r="AB6" s="37"/>
    </row>
    <row r="7" spans="1:28" s="7" customFormat="1" ht="19.5" customHeight="1">
      <c r="A7" s="47" t="s">
        <v>153</v>
      </c>
      <c r="B7" s="48" t="s">
        <v>97</v>
      </c>
      <c r="C7" s="49" t="s">
        <v>163</v>
      </c>
      <c r="D7" s="49" t="s">
        <v>161</v>
      </c>
      <c r="E7" s="49" t="s">
        <v>161</v>
      </c>
      <c r="F7" s="49" t="s">
        <v>161</v>
      </c>
      <c r="G7" s="51">
        <f>G8+G25+G52+G59+G39+G32</f>
        <v>88572</v>
      </c>
      <c r="H7" s="51">
        <f>H8+H25+H52+H59+H39+H32</f>
        <v>88633.6</v>
      </c>
      <c r="I7" s="51">
        <f>I8+I25+I52+I59+I39+I32</f>
        <v>87160.00000000001</v>
      </c>
      <c r="J7" s="28">
        <f>SUM(J8:J74)</f>
        <v>15617.8</v>
      </c>
      <c r="K7" s="28">
        <f>SUM(K8:K74)</f>
        <v>31081.699999999997</v>
      </c>
      <c r="L7" s="36"/>
      <c r="M7" s="35"/>
      <c r="N7" s="35"/>
      <c r="O7" s="35"/>
      <c r="P7" s="35"/>
      <c r="Q7" s="35"/>
      <c r="R7" s="35"/>
      <c r="S7" s="35">
        <f>SUM(S8:S74)</f>
        <v>21545</v>
      </c>
      <c r="T7" s="35">
        <f>SUM(T8:T74)</f>
        <v>48411.9</v>
      </c>
      <c r="U7" s="35"/>
      <c r="V7" s="35"/>
      <c r="W7" s="35">
        <f aca="true" t="shared" si="0" ref="W7:AB7">SUM(W8:W74)</f>
        <v>60</v>
      </c>
      <c r="X7" s="35">
        <f t="shared" si="0"/>
        <v>4</v>
      </c>
      <c r="Y7" s="35">
        <f t="shared" si="0"/>
        <v>49664.2</v>
      </c>
      <c r="Z7" s="35">
        <f t="shared" si="0"/>
        <v>19430.7</v>
      </c>
      <c r="AA7" s="50">
        <f t="shared" si="0"/>
        <v>62728.7</v>
      </c>
      <c r="AB7" s="50">
        <f t="shared" si="0"/>
        <v>25843.3</v>
      </c>
    </row>
    <row r="8" spans="1:28" s="4" customFormat="1" ht="18.75" customHeight="1">
      <c r="A8" s="47" t="s">
        <v>154</v>
      </c>
      <c r="B8" s="48" t="s">
        <v>222</v>
      </c>
      <c r="C8" s="49" t="s">
        <v>163</v>
      </c>
      <c r="D8" s="49" t="s">
        <v>184</v>
      </c>
      <c r="E8" s="47"/>
      <c r="F8" s="47"/>
      <c r="G8" s="51">
        <f>G9+G19</f>
        <v>10601.1</v>
      </c>
      <c r="H8" s="51">
        <f>H9+H19</f>
        <v>10601.1</v>
      </c>
      <c r="I8" s="51">
        <f>I9+I19</f>
        <v>10601.1</v>
      </c>
      <c r="J8" s="28"/>
      <c r="K8" s="28"/>
      <c r="L8" s="36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15" customFormat="1" ht="47.25">
      <c r="A9" s="47" t="s">
        <v>155</v>
      </c>
      <c r="B9" s="52" t="s">
        <v>223</v>
      </c>
      <c r="C9" s="53" t="s">
        <v>163</v>
      </c>
      <c r="D9" s="53" t="s">
        <v>185</v>
      </c>
      <c r="E9" s="47"/>
      <c r="F9" s="47"/>
      <c r="G9" s="54">
        <f>G10</f>
        <v>10557.5</v>
      </c>
      <c r="H9" s="54">
        <f>H10</f>
        <v>10557.5</v>
      </c>
      <c r="I9" s="54">
        <f>I10</f>
        <v>10557.5</v>
      </c>
      <c r="J9" s="55"/>
      <c r="K9" s="56">
        <v>5970.2</v>
      </c>
      <c r="L9" s="57"/>
      <c r="M9" s="58"/>
      <c r="N9" s="58"/>
      <c r="O9" s="58"/>
      <c r="P9" s="59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15" customFormat="1" ht="31.5">
      <c r="A10" s="47" t="s">
        <v>156</v>
      </c>
      <c r="B10" s="60" t="s">
        <v>419</v>
      </c>
      <c r="C10" s="47" t="s">
        <v>163</v>
      </c>
      <c r="D10" s="47" t="s">
        <v>185</v>
      </c>
      <c r="E10" s="47" t="s">
        <v>319</v>
      </c>
      <c r="F10" s="47"/>
      <c r="G10" s="61">
        <f aca="true" t="shared" si="1" ref="G10:I11">SUM(G11)</f>
        <v>10557.5</v>
      </c>
      <c r="H10" s="61">
        <f t="shared" si="1"/>
        <v>10557.5</v>
      </c>
      <c r="I10" s="61">
        <f t="shared" si="1"/>
        <v>10557.5</v>
      </c>
      <c r="J10" s="55"/>
      <c r="K10" s="56"/>
      <c r="L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s="15" customFormat="1" ht="31.5">
      <c r="A11" s="47" t="s">
        <v>157</v>
      </c>
      <c r="B11" s="60" t="s">
        <v>420</v>
      </c>
      <c r="C11" s="47" t="s">
        <v>163</v>
      </c>
      <c r="D11" s="47" t="s">
        <v>185</v>
      </c>
      <c r="E11" s="47" t="s">
        <v>320</v>
      </c>
      <c r="F11" s="47"/>
      <c r="G11" s="61">
        <f t="shared" si="1"/>
        <v>10557.5</v>
      </c>
      <c r="H11" s="61">
        <f t="shared" si="1"/>
        <v>10557.5</v>
      </c>
      <c r="I11" s="61">
        <f t="shared" si="1"/>
        <v>10557.5</v>
      </c>
      <c r="J11" s="55"/>
      <c r="K11" s="56"/>
      <c r="L11" s="57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s="15" customFormat="1" ht="94.5">
      <c r="A12" s="47" t="s">
        <v>158</v>
      </c>
      <c r="B12" s="60" t="s">
        <v>224</v>
      </c>
      <c r="C12" s="47" t="s">
        <v>163</v>
      </c>
      <c r="D12" s="47" t="s">
        <v>185</v>
      </c>
      <c r="E12" s="47" t="s">
        <v>318</v>
      </c>
      <c r="F12" s="47"/>
      <c r="G12" s="61">
        <f>G13+G15+G17</f>
        <v>10557.5</v>
      </c>
      <c r="H12" s="61">
        <f>H13+H15+H17</f>
        <v>10557.5</v>
      </c>
      <c r="I12" s="61">
        <f>I13+I15+I17</f>
        <v>10557.5</v>
      </c>
      <c r="J12" s="55"/>
      <c r="K12" s="56"/>
      <c r="L12" s="57"/>
      <c r="M12" s="58"/>
      <c r="N12" s="58"/>
      <c r="O12" s="58"/>
      <c r="P12" s="58"/>
      <c r="Q12" s="58"/>
      <c r="R12" s="58"/>
      <c r="S12" s="58"/>
      <c r="T12" s="58">
        <v>8378</v>
      </c>
      <c r="U12" s="58"/>
      <c r="V12" s="58"/>
      <c r="W12" s="58"/>
      <c r="X12" s="58"/>
      <c r="Y12" s="58">
        <v>9333.8</v>
      </c>
      <c r="Z12" s="58"/>
      <c r="AA12" s="58">
        <v>10557.5</v>
      </c>
      <c r="AB12" s="58"/>
    </row>
    <row r="13" spans="1:28" s="15" customFormat="1" ht="78.75">
      <c r="A13" s="47" t="s">
        <v>159</v>
      </c>
      <c r="B13" s="62" t="s">
        <v>188</v>
      </c>
      <c r="C13" s="47" t="s">
        <v>163</v>
      </c>
      <c r="D13" s="47" t="s">
        <v>185</v>
      </c>
      <c r="E13" s="47" t="s">
        <v>318</v>
      </c>
      <c r="F13" s="47" t="s">
        <v>186</v>
      </c>
      <c r="G13" s="61">
        <f>SUM(G14)</f>
        <v>10101.5</v>
      </c>
      <c r="H13" s="61">
        <f>SUM(H14)</f>
        <v>10101.5</v>
      </c>
      <c r="I13" s="61">
        <f>SUM(I14)</f>
        <v>10101.5</v>
      </c>
      <c r="J13" s="55"/>
      <c r="K13" s="56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63"/>
      <c r="Z13" s="58"/>
      <c r="AA13" s="58"/>
      <c r="AB13" s="58"/>
    </row>
    <row r="14" spans="1:28" s="15" customFormat="1" ht="31.5">
      <c r="A14" s="47" t="s">
        <v>160</v>
      </c>
      <c r="B14" s="62" t="s">
        <v>310</v>
      </c>
      <c r="C14" s="47" t="s">
        <v>163</v>
      </c>
      <c r="D14" s="47" t="s">
        <v>185</v>
      </c>
      <c r="E14" s="47" t="s">
        <v>318</v>
      </c>
      <c r="F14" s="47" t="s">
        <v>187</v>
      </c>
      <c r="G14" s="61">
        <v>10101.5</v>
      </c>
      <c r="H14" s="61">
        <v>10101.5</v>
      </c>
      <c r="I14" s="61">
        <v>10101.5</v>
      </c>
      <c r="J14" s="55"/>
      <c r="K14" s="56"/>
      <c r="L14" s="57"/>
      <c r="M14" s="64">
        <v>217.1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65"/>
      <c r="Z14" s="58"/>
      <c r="AA14" s="58"/>
      <c r="AB14" s="58"/>
    </row>
    <row r="15" spans="1:28" s="15" customFormat="1" ht="31.5">
      <c r="A15" s="47" t="s">
        <v>110</v>
      </c>
      <c r="B15" s="60" t="s">
        <v>145</v>
      </c>
      <c r="C15" s="47" t="s">
        <v>163</v>
      </c>
      <c r="D15" s="47" t="s">
        <v>185</v>
      </c>
      <c r="E15" s="47" t="s">
        <v>318</v>
      </c>
      <c r="F15" s="47" t="s">
        <v>108</v>
      </c>
      <c r="G15" s="61">
        <f>SUM(G16)</f>
        <v>454</v>
      </c>
      <c r="H15" s="61">
        <f>SUM(H16)</f>
        <v>454</v>
      </c>
      <c r="I15" s="61">
        <f>SUM(I16)</f>
        <v>454</v>
      </c>
      <c r="J15" s="55"/>
      <c r="K15" s="56"/>
      <c r="L15" s="57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63"/>
      <c r="Z15" s="58"/>
      <c r="AA15" s="58"/>
      <c r="AB15" s="58"/>
    </row>
    <row r="16" spans="1:28" s="15" customFormat="1" ht="31.5">
      <c r="A16" s="47" t="s">
        <v>4</v>
      </c>
      <c r="B16" s="60" t="s">
        <v>146</v>
      </c>
      <c r="C16" s="47" t="s">
        <v>163</v>
      </c>
      <c r="D16" s="47" t="s">
        <v>185</v>
      </c>
      <c r="E16" s="47" t="s">
        <v>318</v>
      </c>
      <c r="F16" s="47" t="s">
        <v>101</v>
      </c>
      <c r="G16" s="61">
        <v>454</v>
      </c>
      <c r="H16" s="61">
        <v>454</v>
      </c>
      <c r="I16" s="61">
        <v>454</v>
      </c>
      <c r="J16" s="55"/>
      <c r="K16" s="56"/>
      <c r="L16" s="57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>
        <v>60</v>
      </c>
      <c r="X16" s="58"/>
      <c r="Y16" s="63"/>
      <c r="Z16" s="58"/>
      <c r="AA16" s="58"/>
      <c r="AB16" s="58"/>
    </row>
    <row r="17" spans="1:28" s="16" customFormat="1" ht="15.75">
      <c r="A17" s="47" t="s">
        <v>5</v>
      </c>
      <c r="B17" s="62" t="s">
        <v>205</v>
      </c>
      <c r="C17" s="47" t="s">
        <v>163</v>
      </c>
      <c r="D17" s="47" t="s">
        <v>185</v>
      </c>
      <c r="E17" s="47" t="s">
        <v>318</v>
      </c>
      <c r="F17" s="47" t="s">
        <v>208</v>
      </c>
      <c r="G17" s="61">
        <f>G18</f>
        <v>2</v>
      </c>
      <c r="H17" s="61">
        <f>H18</f>
        <v>2</v>
      </c>
      <c r="I17" s="61">
        <f>I18</f>
        <v>2</v>
      </c>
      <c r="J17" s="66"/>
      <c r="K17" s="67"/>
      <c r="L17" s="68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16" customFormat="1" ht="15.75">
      <c r="A18" s="47" t="s">
        <v>6</v>
      </c>
      <c r="B18" s="62" t="s">
        <v>206</v>
      </c>
      <c r="C18" s="47" t="s">
        <v>163</v>
      </c>
      <c r="D18" s="47" t="s">
        <v>185</v>
      </c>
      <c r="E18" s="47" t="s">
        <v>318</v>
      </c>
      <c r="F18" s="47" t="s">
        <v>209</v>
      </c>
      <c r="G18" s="61">
        <v>2</v>
      </c>
      <c r="H18" s="61">
        <v>2</v>
      </c>
      <c r="I18" s="61">
        <v>2</v>
      </c>
      <c r="J18" s="66"/>
      <c r="K18" s="67"/>
      <c r="L18" s="68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s="16" customFormat="1" ht="15.75">
      <c r="A19" s="47" t="s">
        <v>975</v>
      </c>
      <c r="B19" s="52" t="s">
        <v>221</v>
      </c>
      <c r="C19" s="53" t="s">
        <v>163</v>
      </c>
      <c r="D19" s="53" t="s">
        <v>219</v>
      </c>
      <c r="E19" s="53"/>
      <c r="F19" s="53"/>
      <c r="G19" s="54">
        <f>G20</f>
        <v>43.6</v>
      </c>
      <c r="H19" s="54">
        <f aca="true" t="shared" si="2" ref="H19:I23">H20</f>
        <v>43.6</v>
      </c>
      <c r="I19" s="54">
        <f t="shared" si="2"/>
        <v>43.6</v>
      </c>
      <c r="J19" s="66">
        <v>29.9</v>
      </c>
      <c r="K19" s="67"/>
      <c r="L19" s="68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16" customFormat="1" ht="31.5">
      <c r="A20" s="47" t="s">
        <v>976</v>
      </c>
      <c r="B20" s="69" t="s">
        <v>225</v>
      </c>
      <c r="C20" s="47" t="s">
        <v>163</v>
      </c>
      <c r="D20" s="47" t="s">
        <v>219</v>
      </c>
      <c r="E20" s="70" t="s">
        <v>322</v>
      </c>
      <c r="F20" s="47"/>
      <c r="G20" s="61">
        <f>G21</f>
        <v>43.6</v>
      </c>
      <c r="H20" s="61">
        <f t="shared" si="2"/>
        <v>43.6</v>
      </c>
      <c r="I20" s="61">
        <f t="shared" si="2"/>
        <v>43.6</v>
      </c>
      <c r="J20" s="66"/>
      <c r="K20" s="67"/>
      <c r="L20" s="68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16" customFormat="1" ht="31.5">
      <c r="A21" s="47" t="s">
        <v>977</v>
      </c>
      <c r="B21" s="69" t="s">
        <v>242</v>
      </c>
      <c r="C21" s="47" t="s">
        <v>163</v>
      </c>
      <c r="D21" s="47" t="s">
        <v>219</v>
      </c>
      <c r="E21" s="70" t="s">
        <v>323</v>
      </c>
      <c r="F21" s="47"/>
      <c r="G21" s="61">
        <f>G22</f>
        <v>43.6</v>
      </c>
      <c r="H21" s="61">
        <f t="shared" si="2"/>
        <v>43.6</v>
      </c>
      <c r="I21" s="61">
        <f t="shared" si="2"/>
        <v>43.6</v>
      </c>
      <c r="J21" s="66"/>
      <c r="K21" s="67"/>
      <c r="L21" s="68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16" customFormat="1" ht="78.75">
      <c r="A22" s="47" t="s">
        <v>7</v>
      </c>
      <c r="B22" s="69" t="s">
        <v>243</v>
      </c>
      <c r="C22" s="47" t="s">
        <v>163</v>
      </c>
      <c r="D22" s="47" t="s">
        <v>219</v>
      </c>
      <c r="E22" s="70" t="s">
        <v>321</v>
      </c>
      <c r="F22" s="47"/>
      <c r="G22" s="61">
        <f>G23</f>
        <v>43.6</v>
      </c>
      <c r="H22" s="61">
        <f t="shared" si="2"/>
        <v>43.6</v>
      </c>
      <c r="I22" s="61">
        <f t="shared" si="2"/>
        <v>43.6</v>
      </c>
      <c r="J22" s="66"/>
      <c r="K22" s="67"/>
      <c r="L22" s="68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>
        <v>39</v>
      </c>
      <c r="AA22" s="64"/>
      <c r="AB22" s="64"/>
    </row>
    <row r="23" spans="1:28" s="16" customFormat="1" ht="15.75">
      <c r="A23" s="47" t="s">
        <v>8</v>
      </c>
      <c r="B23" s="62" t="s">
        <v>112</v>
      </c>
      <c r="C23" s="47" t="s">
        <v>163</v>
      </c>
      <c r="D23" s="47" t="s">
        <v>219</v>
      </c>
      <c r="E23" s="70" t="s">
        <v>321</v>
      </c>
      <c r="F23" s="47" t="s">
        <v>148</v>
      </c>
      <c r="G23" s="61">
        <f>G24</f>
        <v>43.6</v>
      </c>
      <c r="H23" s="61">
        <f t="shared" si="2"/>
        <v>43.6</v>
      </c>
      <c r="I23" s="61">
        <f t="shared" si="2"/>
        <v>43.6</v>
      </c>
      <c r="J23" s="66"/>
      <c r="K23" s="67"/>
      <c r="L23" s="68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16" customFormat="1" ht="15.75">
      <c r="A24" s="47" t="s">
        <v>9</v>
      </c>
      <c r="B24" s="62" t="s">
        <v>244</v>
      </c>
      <c r="C24" s="47" t="s">
        <v>163</v>
      </c>
      <c r="D24" s="47" t="s">
        <v>219</v>
      </c>
      <c r="E24" s="70" t="s">
        <v>321</v>
      </c>
      <c r="F24" s="47" t="s">
        <v>245</v>
      </c>
      <c r="G24" s="71">
        <v>43.6</v>
      </c>
      <c r="H24" s="71">
        <v>43.6</v>
      </c>
      <c r="I24" s="71">
        <v>43.6</v>
      </c>
      <c r="J24" s="66"/>
      <c r="K24" s="67"/>
      <c r="L24" s="68"/>
      <c r="M24" s="64"/>
      <c r="N24" s="64">
        <v>35.9</v>
      </c>
      <c r="O24" s="64"/>
      <c r="P24" s="64"/>
      <c r="Q24" s="64"/>
      <c r="R24" s="64"/>
      <c r="S24" s="64">
        <v>35.9</v>
      </c>
      <c r="T24" s="64"/>
      <c r="U24" s="64"/>
      <c r="V24" s="64"/>
      <c r="W24" s="64"/>
      <c r="X24" s="64">
        <v>4</v>
      </c>
      <c r="Y24" s="64"/>
      <c r="Z24" s="64"/>
      <c r="AA24" s="64"/>
      <c r="AB24" s="72">
        <v>43.6</v>
      </c>
    </row>
    <row r="25" spans="1:28" s="16" customFormat="1" ht="15.75">
      <c r="A25" s="47" t="s">
        <v>10</v>
      </c>
      <c r="B25" s="48" t="s">
        <v>246</v>
      </c>
      <c r="C25" s="49" t="s">
        <v>163</v>
      </c>
      <c r="D25" s="49" t="s">
        <v>249</v>
      </c>
      <c r="E25" s="49" t="s">
        <v>161</v>
      </c>
      <c r="F25" s="49" t="s">
        <v>161</v>
      </c>
      <c r="G25" s="51">
        <f aca="true" t="shared" si="3" ref="G25:G30">G26</f>
        <v>1417.2</v>
      </c>
      <c r="H25" s="51">
        <f aca="true" t="shared" si="4" ref="H25:I30">H26</f>
        <v>1473.6</v>
      </c>
      <c r="I25" s="51">
        <f t="shared" si="4"/>
        <v>0</v>
      </c>
      <c r="J25" s="66">
        <v>706.9</v>
      </c>
      <c r="K25" s="67"/>
      <c r="L25" s="68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16" customFormat="1" ht="15.75">
      <c r="A26" s="47" t="s">
        <v>11</v>
      </c>
      <c r="B26" s="52" t="s">
        <v>247</v>
      </c>
      <c r="C26" s="53" t="s">
        <v>163</v>
      </c>
      <c r="D26" s="53" t="s">
        <v>250</v>
      </c>
      <c r="E26" s="53" t="s">
        <v>161</v>
      </c>
      <c r="F26" s="53" t="s">
        <v>161</v>
      </c>
      <c r="G26" s="54">
        <f t="shared" si="3"/>
        <v>1417.2</v>
      </c>
      <c r="H26" s="54">
        <f t="shared" si="4"/>
        <v>1473.6</v>
      </c>
      <c r="I26" s="54">
        <f t="shared" si="4"/>
        <v>0</v>
      </c>
      <c r="J26" s="66"/>
      <c r="K26" s="67"/>
      <c r="L26" s="68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16" customFormat="1" ht="31.5">
      <c r="A27" s="47" t="s">
        <v>12</v>
      </c>
      <c r="B27" s="69" t="s">
        <v>225</v>
      </c>
      <c r="C27" s="47" t="s">
        <v>163</v>
      </c>
      <c r="D27" s="47" t="s">
        <v>250</v>
      </c>
      <c r="E27" s="70" t="s">
        <v>322</v>
      </c>
      <c r="F27" s="47"/>
      <c r="G27" s="61">
        <f t="shared" si="3"/>
        <v>1417.2</v>
      </c>
      <c r="H27" s="61">
        <f t="shared" si="4"/>
        <v>1473.6</v>
      </c>
      <c r="I27" s="61">
        <f t="shared" si="4"/>
        <v>0</v>
      </c>
      <c r="J27" s="66"/>
      <c r="K27" s="67"/>
      <c r="L27" s="68"/>
      <c r="M27" s="64"/>
      <c r="N27" s="64"/>
      <c r="O27" s="64"/>
      <c r="P27" s="73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15" customFormat="1" ht="31.5">
      <c r="A28" s="47" t="s">
        <v>13</v>
      </c>
      <c r="B28" s="69" t="s">
        <v>242</v>
      </c>
      <c r="C28" s="47" t="s">
        <v>163</v>
      </c>
      <c r="D28" s="47" t="s">
        <v>250</v>
      </c>
      <c r="E28" s="70" t="s">
        <v>323</v>
      </c>
      <c r="F28" s="47"/>
      <c r="G28" s="61">
        <f t="shared" si="3"/>
        <v>1417.2</v>
      </c>
      <c r="H28" s="61">
        <f>H29</f>
        <v>1473.6</v>
      </c>
      <c r="I28" s="61">
        <f>I29</f>
        <v>0</v>
      </c>
      <c r="J28" s="55"/>
      <c r="K28" s="56"/>
      <c r="L28" s="57"/>
      <c r="M28" s="58"/>
      <c r="N28" s="58"/>
      <c r="O28" s="58"/>
      <c r="P28" s="74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s="16" customFormat="1" ht="56.25" customHeight="1">
      <c r="A29" s="47" t="s">
        <v>14</v>
      </c>
      <c r="B29" s="69" t="s">
        <v>248</v>
      </c>
      <c r="C29" s="47" t="s">
        <v>163</v>
      </c>
      <c r="D29" s="47" t="s">
        <v>250</v>
      </c>
      <c r="E29" s="70" t="s">
        <v>411</v>
      </c>
      <c r="F29" s="47"/>
      <c r="G29" s="61">
        <f t="shared" si="3"/>
        <v>1417.2</v>
      </c>
      <c r="H29" s="61">
        <f t="shared" si="4"/>
        <v>1473.6</v>
      </c>
      <c r="I29" s="61">
        <f t="shared" si="4"/>
        <v>0</v>
      </c>
      <c r="J29" s="66"/>
      <c r="K29" s="67"/>
      <c r="L29" s="68"/>
      <c r="M29" s="64"/>
      <c r="N29" s="64"/>
      <c r="O29" s="64"/>
      <c r="P29" s="73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s="16" customFormat="1" ht="15.75">
      <c r="A30" s="47" t="s">
        <v>15</v>
      </c>
      <c r="B30" s="62" t="s">
        <v>112</v>
      </c>
      <c r="C30" s="47" t="s">
        <v>163</v>
      </c>
      <c r="D30" s="47" t="s">
        <v>250</v>
      </c>
      <c r="E30" s="70" t="s">
        <v>411</v>
      </c>
      <c r="F30" s="47" t="s">
        <v>148</v>
      </c>
      <c r="G30" s="61">
        <f t="shared" si="3"/>
        <v>1417.2</v>
      </c>
      <c r="H30" s="61">
        <f t="shared" si="4"/>
        <v>1473.6</v>
      </c>
      <c r="I30" s="61">
        <f t="shared" si="4"/>
        <v>0</v>
      </c>
      <c r="J30" s="66"/>
      <c r="K30" s="67"/>
      <c r="L30" s="68"/>
      <c r="M30" s="64"/>
      <c r="N30" s="64"/>
      <c r="O30" s="64"/>
      <c r="P30" s="73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16" customFormat="1" ht="15.75">
      <c r="A31" s="47" t="s">
        <v>16</v>
      </c>
      <c r="B31" s="62" t="s">
        <v>244</v>
      </c>
      <c r="C31" s="47" t="s">
        <v>163</v>
      </c>
      <c r="D31" s="47" t="s">
        <v>250</v>
      </c>
      <c r="E31" s="70" t="s">
        <v>411</v>
      </c>
      <c r="F31" s="47" t="s">
        <v>245</v>
      </c>
      <c r="G31" s="71">
        <v>1417.2</v>
      </c>
      <c r="H31" s="71">
        <v>1473.6</v>
      </c>
      <c r="I31" s="71">
        <v>0</v>
      </c>
      <c r="J31" s="66"/>
      <c r="K31" s="67"/>
      <c r="L31" s="68">
        <v>90.5</v>
      </c>
      <c r="M31" s="64"/>
      <c r="N31" s="64"/>
      <c r="O31" s="64"/>
      <c r="P31" s="73"/>
      <c r="Q31" s="64"/>
      <c r="R31" s="64"/>
      <c r="S31" s="64">
        <v>874.3</v>
      </c>
      <c r="T31" s="64"/>
      <c r="U31" s="64"/>
      <c r="V31" s="64"/>
      <c r="W31" s="64"/>
      <c r="X31" s="64"/>
      <c r="Y31" s="64"/>
      <c r="Z31" s="64">
        <v>1017.8</v>
      </c>
      <c r="AA31" s="64"/>
      <c r="AB31" s="72">
        <v>1417.2</v>
      </c>
    </row>
    <row r="32" spans="1:28" s="16" customFormat="1" ht="15.75">
      <c r="A32" s="47" t="s">
        <v>423</v>
      </c>
      <c r="B32" s="48" t="s">
        <v>251</v>
      </c>
      <c r="C32" s="49" t="s">
        <v>163</v>
      </c>
      <c r="D32" s="49" t="s">
        <v>268</v>
      </c>
      <c r="E32" s="75"/>
      <c r="F32" s="49"/>
      <c r="G32" s="76">
        <f>SUM(G33)</f>
        <v>2223.7</v>
      </c>
      <c r="H32" s="76">
        <f aca="true" t="shared" si="5" ref="G32:I34">SUM(H33)</f>
        <v>2223.7</v>
      </c>
      <c r="I32" s="76">
        <f t="shared" si="5"/>
        <v>2223.7</v>
      </c>
      <c r="J32" s="66"/>
      <c r="K32" s="67"/>
      <c r="L32" s="68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16" customFormat="1" ht="15.75">
      <c r="A33" s="47" t="s">
        <v>424</v>
      </c>
      <c r="B33" s="52" t="s">
        <v>557</v>
      </c>
      <c r="C33" s="53" t="s">
        <v>163</v>
      </c>
      <c r="D33" s="53" t="s">
        <v>558</v>
      </c>
      <c r="E33" s="53"/>
      <c r="F33" s="53"/>
      <c r="G33" s="71">
        <f t="shared" si="5"/>
        <v>2223.7</v>
      </c>
      <c r="H33" s="71">
        <f t="shared" si="5"/>
        <v>2223.7</v>
      </c>
      <c r="I33" s="71">
        <f t="shared" si="5"/>
        <v>2223.7</v>
      </c>
      <c r="J33" s="66"/>
      <c r="K33" s="67"/>
      <c r="L33" s="68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16" customFormat="1" ht="31.5">
      <c r="A34" s="47" t="s">
        <v>425</v>
      </c>
      <c r="B34" s="62" t="s">
        <v>559</v>
      </c>
      <c r="C34" s="47" t="s">
        <v>163</v>
      </c>
      <c r="D34" s="47" t="s">
        <v>558</v>
      </c>
      <c r="E34" s="47" t="s">
        <v>355</v>
      </c>
      <c r="F34" s="47"/>
      <c r="G34" s="71">
        <f>SUM(G35)</f>
        <v>2223.7</v>
      </c>
      <c r="H34" s="71">
        <f t="shared" si="5"/>
        <v>2223.7</v>
      </c>
      <c r="I34" s="71">
        <f t="shared" si="5"/>
        <v>2223.7</v>
      </c>
      <c r="J34" s="66"/>
      <c r="K34" s="67"/>
      <c r="L34" s="68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s="16" customFormat="1" ht="15.75">
      <c r="A35" s="47" t="s">
        <v>978</v>
      </c>
      <c r="B35" s="62" t="s">
        <v>560</v>
      </c>
      <c r="C35" s="47" t="s">
        <v>163</v>
      </c>
      <c r="D35" s="47" t="s">
        <v>558</v>
      </c>
      <c r="E35" s="47" t="s">
        <v>561</v>
      </c>
      <c r="F35" s="47"/>
      <c r="G35" s="71">
        <f>SUM(G36)</f>
        <v>2223.7</v>
      </c>
      <c r="H35" s="71">
        <f>SUM(H36)</f>
        <v>2223.7</v>
      </c>
      <c r="I35" s="71">
        <f>SUM(I36)</f>
        <v>2223.7</v>
      </c>
      <c r="J35" s="66"/>
      <c r="K35" s="67"/>
      <c r="L35" s="68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s="16" customFormat="1" ht="84" customHeight="1">
      <c r="A36" s="47" t="s">
        <v>979</v>
      </c>
      <c r="B36" s="77" t="s">
        <v>950</v>
      </c>
      <c r="C36" s="47" t="s">
        <v>163</v>
      </c>
      <c r="D36" s="47" t="s">
        <v>558</v>
      </c>
      <c r="E36" s="47" t="s">
        <v>868</v>
      </c>
      <c r="F36" s="47"/>
      <c r="G36" s="78">
        <f aca="true" t="shared" si="6" ref="G36:I37">SUM(G37)</f>
        <v>2223.7</v>
      </c>
      <c r="H36" s="78">
        <f t="shared" si="6"/>
        <v>2223.7</v>
      </c>
      <c r="I36" s="78">
        <f t="shared" si="6"/>
        <v>2223.7</v>
      </c>
      <c r="J36" s="66"/>
      <c r="K36" s="67"/>
      <c r="L36" s="68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s="16" customFormat="1" ht="15.75">
      <c r="A37" s="47" t="s">
        <v>980</v>
      </c>
      <c r="B37" s="62" t="s">
        <v>112</v>
      </c>
      <c r="C37" s="47" t="s">
        <v>163</v>
      </c>
      <c r="D37" s="47" t="s">
        <v>558</v>
      </c>
      <c r="E37" s="47" t="s">
        <v>868</v>
      </c>
      <c r="F37" s="47" t="s">
        <v>148</v>
      </c>
      <c r="G37" s="78">
        <f>SUM(G38)</f>
        <v>2223.7</v>
      </c>
      <c r="H37" s="78">
        <f t="shared" si="6"/>
        <v>2223.7</v>
      </c>
      <c r="I37" s="78">
        <f t="shared" si="6"/>
        <v>2223.7</v>
      </c>
      <c r="J37" s="66"/>
      <c r="K37" s="67"/>
      <c r="L37" s="68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s="16" customFormat="1" ht="15.75">
      <c r="A38" s="47" t="s">
        <v>981</v>
      </c>
      <c r="B38" s="62" t="s">
        <v>144</v>
      </c>
      <c r="C38" s="47" t="s">
        <v>163</v>
      </c>
      <c r="D38" s="47" t="s">
        <v>558</v>
      </c>
      <c r="E38" s="47" t="s">
        <v>868</v>
      </c>
      <c r="F38" s="47" t="s">
        <v>147</v>
      </c>
      <c r="G38" s="78">
        <v>2223.7</v>
      </c>
      <c r="H38" s="78">
        <v>2223.7</v>
      </c>
      <c r="I38" s="78">
        <v>2223.7</v>
      </c>
      <c r="J38" s="66"/>
      <c r="K38" s="67"/>
      <c r="L38" s="68">
        <v>4332.8</v>
      </c>
      <c r="M38" s="64"/>
      <c r="N38" s="64">
        <v>2144.8</v>
      </c>
      <c r="O38" s="64"/>
      <c r="P38" s="64"/>
      <c r="Q38" s="64"/>
      <c r="R38" s="64"/>
      <c r="S38" s="64">
        <v>2230.6</v>
      </c>
      <c r="T38" s="64"/>
      <c r="U38" s="64"/>
      <c r="V38" s="64"/>
      <c r="W38" s="64"/>
      <c r="X38" s="64"/>
      <c r="Y38" s="64">
        <v>811.4</v>
      </c>
      <c r="Z38" s="64"/>
      <c r="AA38" s="64">
        <v>2223.7</v>
      </c>
      <c r="AB38" s="64"/>
    </row>
    <row r="39" spans="1:28" s="16" customFormat="1" ht="15.75">
      <c r="A39" s="47" t="s">
        <v>982</v>
      </c>
      <c r="B39" s="48" t="s">
        <v>295</v>
      </c>
      <c r="C39" s="49" t="s">
        <v>163</v>
      </c>
      <c r="D39" s="49" t="s">
        <v>293</v>
      </c>
      <c r="E39" s="70"/>
      <c r="F39" s="47"/>
      <c r="G39" s="76">
        <f>SUM(G46+G40)</f>
        <v>2650</v>
      </c>
      <c r="H39" s="76">
        <f>SUM(H46+H40)</f>
        <v>2650</v>
      </c>
      <c r="I39" s="76">
        <f>SUM(I46+I40)</f>
        <v>2650</v>
      </c>
      <c r="J39" s="66"/>
      <c r="K39" s="67">
        <v>936.9</v>
      </c>
      <c r="L39" s="68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s="16" customFormat="1" ht="15.75">
      <c r="A40" s="47" t="s">
        <v>1212</v>
      </c>
      <c r="B40" s="52" t="s">
        <v>296</v>
      </c>
      <c r="C40" s="53" t="s">
        <v>163</v>
      </c>
      <c r="D40" s="53" t="s">
        <v>294</v>
      </c>
      <c r="E40" s="79"/>
      <c r="F40" s="53"/>
      <c r="G40" s="80">
        <f aca="true" t="shared" si="7" ref="G40:I44">G41</f>
        <v>1280</v>
      </c>
      <c r="H40" s="80">
        <f t="shared" si="7"/>
        <v>1280</v>
      </c>
      <c r="I40" s="80">
        <f t="shared" si="7"/>
        <v>1280</v>
      </c>
      <c r="J40" s="66"/>
      <c r="K40" s="67"/>
      <c r="L40" s="68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s="16" customFormat="1" ht="78.75">
      <c r="A41" s="47" t="s">
        <v>1213</v>
      </c>
      <c r="B41" s="69" t="s">
        <v>303</v>
      </c>
      <c r="C41" s="47" t="s">
        <v>163</v>
      </c>
      <c r="D41" s="47" t="s">
        <v>294</v>
      </c>
      <c r="E41" s="47" t="s">
        <v>374</v>
      </c>
      <c r="F41" s="47"/>
      <c r="G41" s="71">
        <f t="shared" si="7"/>
        <v>1280</v>
      </c>
      <c r="H41" s="71">
        <f t="shared" si="7"/>
        <v>1280</v>
      </c>
      <c r="I41" s="71">
        <f t="shared" si="7"/>
        <v>1280</v>
      </c>
      <c r="J41" s="66"/>
      <c r="K41" s="67"/>
      <c r="L41" s="68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s="16" customFormat="1" ht="47.25">
      <c r="A42" s="47" t="s">
        <v>1214</v>
      </c>
      <c r="B42" s="60" t="s">
        <v>304</v>
      </c>
      <c r="C42" s="47" t="s">
        <v>163</v>
      </c>
      <c r="D42" s="53" t="s">
        <v>294</v>
      </c>
      <c r="E42" s="47" t="s">
        <v>375</v>
      </c>
      <c r="F42" s="47"/>
      <c r="G42" s="71">
        <f t="shared" si="7"/>
        <v>1280</v>
      </c>
      <c r="H42" s="71">
        <f t="shared" si="7"/>
        <v>1280</v>
      </c>
      <c r="I42" s="71">
        <f t="shared" si="7"/>
        <v>1280</v>
      </c>
      <c r="J42" s="66"/>
      <c r="K42" s="67"/>
      <c r="L42" s="68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s="16" customFormat="1" ht="141.75">
      <c r="A43" s="47" t="s">
        <v>1215</v>
      </c>
      <c r="B43" s="60" t="s">
        <v>1198</v>
      </c>
      <c r="C43" s="47" t="s">
        <v>163</v>
      </c>
      <c r="D43" s="47" t="s">
        <v>294</v>
      </c>
      <c r="E43" s="47" t="s">
        <v>1199</v>
      </c>
      <c r="F43" s="47"/>
      <c r="G43" s="71">
        <f t="shared" si="7"/>
        <v>1280</v>
      </c>
      <c r="H43" s="71">
        <f t="shared" si="7"/>
        <v>1280</v>
      </c>
      <c r="I43" s="71">
        <f t="shared" si="7"/>
        <v>1280</v>
      </c>
      <c r="J43" s="66"/>
      <c r="K43" s="67"/>
      <c r="L43" s="68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s="16" customFormat="1" ht="15.75">
      <c r="A44" s="47" t="s">
        <v>1216</v>
      </c>
      <c r="B44" s="62" t="s">
        <v>112</v>
      </c>
      <c r="C44" s="47" t="s">
        <v>163</v>
      </c>
      <c r="D44" s="47" t="s">
        <v>294</v>
      </c>
      <c r="E44" s="47" t="s">
        <v>1199</v>
      </c>
      <c r="F44" s="47" t="s">
        <v>148</v>
      </c>
      <c r="G44" s="71">
        <f t="shared" si="7"/>
        <v>1280</v>
      </c>
      <c r="H44" s="71">
        <f t="shared" si="7"/>
        <v>1280</v>
      </c>
      <c r="I44" s="71">
        <f t="shared" si="7"/>
        <v>1280</v>
      </c>
      <c r="J44" s="66"/>
      <c r="K44" s="67"/>
      <c r="L44" s="68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s="16" customFormat="1" ht="15.75">
      <c r="A45" s="47" t="s">
        <v>1217</v>
      </c>
      <c r="B45" s="62" t="s">
        <v>144</v>
      </c>
      <c r="C45" s="47" t="s">
        <v>163</v>
      </c>
      <c r="D45" s="47" t="s">
        <v>294</v>
      </c>
      <c r="E45" s="47" t="s">
        <v>1199</v>
      </c>
      <c r="F45" s="47" t="s">
        <v>147</v>
      </c>
      <c r="G45" s="71">
        <v>1280</v>
      </c>
      <c r="H45" s="71">
        <v>1280</v>
      </c>
      <c r="I45" s="71">
        <v>1280</v>
      </c>
      <c r="J45" s="66"/>
      <c r="K45" s="67"/>
      <c r="L45" s="68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>
        <v>1280</v>
      </c>
      <c r="AB45" s="64"/>
    </row>
    <row r="46" spans="1:28" s="16" customFormat="1" ht="31.5">
      <c r="A46" s="47" t="s">
        <v>426</v>
      </c>
      <c r="B46" s="82" t="s">
        <v>260</v>
      </c>
      <c r="C46" s="53" t="s">
        <v>163</v>
      </c>
      <c r="D46" s="53" t="s">
        <v>259</v>
      </c>
      <c r="E46" s="83"/>
      <c r="F46" s="53"/>
      <c r="G46" s="84">
        <f>SUM(G48)</f>
        <v>1370</v>
      </c>
      <c r="H46" s="84">
        <f>SUM(H48)</f>
        <v>1370</v>
      </c>
      <c r="I46" s="84">
        <f>SUM(I48)</f>
        <v>1370</v>
      </c>
      <c r="J46" s="66"/>
      <c r="K46" s="67"/>
      <c r="L46" s="68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s="16" customFormat="1" ht="78.75">
      <c r="A47" s="47" t="s">
        <v>601</v>
      </c>
      <c r="B47" s="69" t="s">
        <v>303</v>
      </c>
      <c r="C47" s="53" t="s">
        <v>163</v>
      </c>
      <c r="D47" s="53" t="s">
        <v>259</v>
      </c>
      <c r="E47" s="79" t="s">
        <v>374</v>
      </c>
      <c r="F47" s="53"/>
      <c r="G47" s="84">
        <f aca="true" t="shared" si="8" ref="G47:I48">SUM(G48)</f>
        <v>1370</v>
      </c>
      <c r="H47" s="84">
        <f t="shared" si="8"/>
        <v>1370</v>
      </c>
      <c r="I47" s="84">
        <f t="shared" si="8"/>
        <v>1370</v>
      </c>
      <c r="J47" s="66"/>
      <c r="K47" s="67"/>
      <c r="L47" s="68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s="16" customFormat="1" ht="15.75">
      <c r="A48" s="47" t="s">
        <v>602</v>
      </c>
      <c r="B48" s="60" t="s">
        <v>656</v>
      </c>
      <c r="C48" s="47" t="s">
        <v>163</v>
      </c>
      <c r="D48" s="47" t="s">
        <v>259</v>
      </c>
      <c r="E48" s="70" t="s">
        <v>383</v>
      </c>
      <c r="F48" s="47"/>
      <c r="G48" s="71">
        <f t="shared" si="8"/>
        <v>1370</v>
      </c>
      <c r="H48" s="71">
        <f t="shared" si="8"/>
        <v>1370</v>
      </c>
      <c r="I48" s="71">
        <f t="shared" si="8"/>
        <v>1370</v>
      </c>
      <c r="J48" s="66"/>
      <c r="K48" s="67"/>
      <c r="L48" s="68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16" customFormat="1" ht="141.75">
      <c r="A49" s="47" t="s">
        <v>983</v>
      </c>
      <c r="B49" s="62" t="s">
        <v>657</v>
      </c>
      <c r="C49" s="47" t="s">
        <v>163</v>
      </c>
      <c r="D49" s="47" t="s">
        <v>259</v>
      </c>
      <c r="E49" s="70" t="s">
        <v>736</v>
      </c>
      <c r="F49" s="47"/>
      <c r="G49" s="71">
        <f aca="true" t="shared" si="9" ref="G49:I50">SUM(G50)</f>
        <v>1370</v>
      </c>
      <c r="H49" s="71">
        <f t="shared" si="9"/>
        <v>1370</v>
      </c>
      <c r="I49" s="71">
        <f t="shared" si="9"/>
        <v>1370</v>
      </c>
      <c r="J49" s="66"/>
      <c r="K49" s="67"/>
      <c r="L49" s="68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s="16" customFormat="1" ht="15.75">
      <c r="A50" s="47" t="s">
        <v>984</v>
      </c>
      <c r="B50" s="62" t="s">
        <v>112</v>
      </c>
      <c r="C50" s="47" t="s">
        <v>163</v>
      </c>
      <c r="D50" s="47" t="s">
        <v>259</v>
      </c>
      <c r="E50" s="70" t="s">
        <v>736</v>
      </c>
      <c r="F50" s="47" t="s">
        <v>148</v>
      </c>
      <c r="G50" s="71">
        <f t="shared" si="9"/>
        <v>1370</v>
      </c>
      <c r="H50" s="71">
        <f t="shared" si="9"/>
        <v>1370</v>
      </c>
      <c r="I50" s="71">
        <f t="shared" si="9"/>
        <v>1370</v>
      </c>
      <c r="J50" s="66"/>
      <c r="K50" s="67"/>
      <c r="L50" s="68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s="16" customFormat="1" ht="15.75">
      <c r="A51" s="47" t="s">
        <v>985</v>
      </c>
      <c r="B51" s="62" t="s">
        <v>144</v>
      </c>
      <c r="C51" s="47" t="s">
        <v>163</v>
      </c>
      <c r="D51" s="47" t="s">
        <v>259</v>
      </c>
      <c r="E51" s="70" t="s">
        <v>736</v>
      </c>
      <c r="F51" s="47" t="s">
        <v>147</v>
      </c>
      <c r="G51" s="71">
        <v>1370</v>
      </c>
      <c r="H51" s="71">
        <v>1370</v>
      </c>
      <c r="I51" s="71">
        <v>1370</v>
      </c>
      <c r="J51" s="66"/>
      <c r="K51" s="67"/>
      <c r="L51" s="68"/>
      <c r="M51" s="64">
        <v>148</v>
      </c>
      <c r="N51" s="64"/>
      <c r="O51" s="64"/>
      <c r="P51" s="64"/>
      <c r="Q51" s="64"/>
      <c r="R51" s="64"/>
      <c r="S51" s="64"/>
      <c r="T51" s="64">
        <v>1136.9</v>
      </c>
      <c r="U51" s="64"/>
      <c r="V51" s="64"/>
      <c r="W51" s="64"/>
      <c r="X51" s="64"/>
      <c r="Y51" s="64">
        <v>1136.9</v>
      </c>
      <c r="Z51" s="64"/>
      <c r="AA51" s="64">
        <v>1370</v>
      </c>
      <c r="AB51" s="64"/>
    </row>
    <row r="52" spans="1:28" s="16" customFormat="1" ht="35.25" customHeight="1">
      <c r="A52" s="47" t="s">
        <v>986</v>
      </c>
      <c r="B52" s="48" t="s">
        <v>179</v>
      </c>
      <c r="C52" s="49" t="s">
        <v>163</v>
      </c>
      <c r="D52" s="49" t="s">
        <v>178</v>
      </c>
      <c r="E52" s="49"/>
      <c r="F52" s="49"/>
      <c r="G52" s="51">
        <f aca="true" t="shared" si="10" ref="G52:G57">SUM(G53)</f>
        <v>0</v>
      </c>
      <c r="H52" s="51">
        <f aca="true" t="shared" si="11" ref="H52:I57">SUM(H53)</f>
        <v>5</v>
      </c>
      <c r="I52" s="51">
        <f t="shared" si="11"/>
        <v>5</v>
      </c>
      <c r="J52" s="66"/>
      <c r="K52" s="85">
        <v>5</v>
      </c>
      <c r="L52" s="68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s="8" customFormat="1" ht="31.5">
      <c r="A53" s="47" t="s">
        <v>987</v>
      </c>
      <c r="B53" s="52" t="s">
        <v>180</v>
      </c>
      <c r="C53" s="53" t="s">
        <v>163</v>
      </c>
      <c r="D53" s="53" t="s">
        <v>173</v>
      </c>
      <c r="E53" s="53"/>
      <c r="F53" s="53"/>
      <c r="G53" s="54">
        <f t="shared" si="10"/>
        <v>0</v>
      </c>
      <c r="H53" s="54">
        <f t="shared" si="11"/>
        <v>5</v>
      </c>
      <c r="I53" s="54">
        <f t="shared" si="11"/>
        <v>5</v>
      </c>
      <c r="J53" s="27"/>
      <c r="K53" s="28"/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s="4" customFormat="1" ht="38.25" customHeight="1">
      <c r="A54" s="47" t="s">
        <v>988</v>
      </c>
      <c r="B54" s="60" t="s">
        <v>419</v>
      </c>
      <c r="C54" s="47" t="s">
        <v>163</v>
      </c>
      <c r="D54" s="47" t="s">
        <v>173</v>
      </c>
      <c r="E54" s="47" t="s">
        <v>319</v>
      </c>
      <c r="F54" s="47"/>
      <c r="G54" s="61">
        <f t="shared" si="10"/>
        <v>0</v>
      </c>
      <c r="H54" s="61">
        <f t="shared" si="11"/>
        <v>5</v>
      </c>
      <c r="I54" s="61">
        <f t="shared" si="11"/>
        <v>5</v>
      </c>
      <c r="J54" s="27"/>
      <c r="K54" s="28"/>
      <c r="L54" s="3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s="5" customFormat="1" ht="39" customHeight="1">
      <c r="A55" s="47" t="s">
        <v>989</v>
      </c>
      <c r="B55" s="60" t="s">
        <v>181</v>
      </c>
      <c r="C55" s="47" t="s">
        <v>163</v>
      </c>
      <c r="D55" s="47" t="s">
        <v>173</v>
      </c>
      <c r="E55" s="47" t="s">
        <v>324</v>
      </c>
      <c r="F55" s="47"/>
      <c r="G55" s="61">
        <f t="shared" si="10"/>
        <v>0</v>
      </c>
      <c r="H55" s="61">
        <f t="shared" si="11"/>
        <v>5</v>
      </c>
      <c r="I55" s="61">
        <f t="shared" si="11"/>
        <v>5</v>
      </c>
      <c r="J55" s="55"/>
      <c r="K55" s="56"/>
      <c r="L55" s="57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3" customFormat="1" ht="94.5">
      <c r="A56" s="47" t="s">
        <v>990</v>
      </c>
      <c r="B56" s="60" t="s">
        <v>495</v>
      </c>
      <c r="C56" s="47" t="s">
        <v>163</v>
      </c>
      <c r="D56" s="47" t="s">
        <v>173</v>
      </c>
      <c r="E56" s="47" t="s">
        <v>737</v>
      </c>
      <c r="F56" s="47"/>
      <c r="G56" s="61">
        <f t="shared" si="10"/>
        <v>0</v>
      </c>
      <c r="H56" s="61">
        <f t="shared" si="11"/>
        <v>5</v>
      </c>
      <c r="I56" s="61">
        <f t="shared" si="11"/>
        <v>5</v>
      </c>
      <c r="J56" s="66"/>
      <c r="K56" s="67"/>
      <c r="L56" s="68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s="3" customFormat="1" ht="31.5">
      <c r="A57" s="47" t="s">
        <v>991</v>
      </c>
      <c r="B57" s="62" t="s">
        <v>174</v>
      </c>
      <c r="C57" s="47" t="s">
        <v>163</v>
      </c>
      <c r="D57" s="47" t="s">
        <v>173</v>
      </c>
      <c r="E57" s="47" t="s">
        <v>737</v>
      </c>
      <c r="F57" s="47" t="s">
        <v>177</v>
      </c>
      <c r="G57" s="61">
        <f t="shared" si="10"/>
        <v>0</v>
      </c>
      <c r="H57" s="61">
        <f t="shared" si="11"/>
        <v>5</v>
      </c>
      <c r="I57" s="61">
        <f t="shared" si="11"/>
        <v>5</v>
      </c>
      <c r="J57" s="66"/>
      <c r="K57" s="67"/>
      <c r="L57" s="68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s="3" customFormat="1" ht="15.75">
      <c r="A58" s="47" t="s">
        <v>992</v>
      </c>
      <c r="B58" s="62" t="s">
        <v>175</v>
      </c>
      <c r="C58" s="47" t="s">
        <v>163</v>
      </c>
      <c r="D58" s="47" t="s">
        <v>173</v>
      </c>
      <c r="E58" s="47" t="s">
        <v>737</v>
      </c>
      <c r="F58" s="47" t="s">
        <v>176</v>
      </c>
      <c r="G58" s="61">
        <v>0</v>
      </c>
      <c r="H58" s="61">
        <v>5</v>
      </c>
      <c r="I58" s="61">
        <v>5</v>
      </c>
      <c r="J58" s="66"/>
      <c r="K58" s="67"/>
      <c r="L58" s="68"/>
      <c r="M58" s="64">
        <v>-4</v>
      </c>
      <c r="N58" s="64"/>
      <c r="O58" s="64"/>
      <c r="P58" s="64"/>
      <c r="Q58" s="64"/>
      <c r="R58" s="64"/>
      <c r="S58" s="64"/>
      <c r="T58" s="64">
        <v>50</v>
      </c>
      <c r="U58" s="64"/>
      <c r="V58" s="64"/>
      <c r="W58" s="64"/>
      <c r="X58" s="64"/>
      <c r="Y58" s="64"/>
      <c r="Z58" s="64"/>
      <c r="AA58" s="64"/>
      <c r="AB58" s="64"/>
    </row>
    <row r="59" spans="1:28" s="3" customFormat="1" ht="60.75" customHeight="1">
      <c r="A59" s="47" t="s">
        <v>869</v>
      </c>
      <c r="B59" s="48" t="s">
        <v>170</v>
      </c>
      <c r="C59" s="49" t="s">
        <v>163</v>
      </c>
      <c r="D59" s="49" t="s">
        <v>167</v>
      </c>
      <c r="E59" s="49"/>
      <c r="F59" s="49"/>
      <c r="G59" s="51">
        <f>G60+G69</f>
        <v>71680</v>
      </c>
      <c r="H59" s="51">
        <f>H60+H69</f>
        <v>71680.20000000001</v>
      </c>
      <c r="I59" s="51">
        <f>I60+I69</f>
        <v>71680.20000000001</v>
      </c>
      <c r="J59" s="66"/>
      <c r="K59" s="67"/>
      <c r="L59" s="68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s="3" customFormat="1" ht="50.25" customHeight="1">
      <c r="A60" s="47" t="s">
        <v>870</v>
      </c>
      <c r="B60" s="52" t="s">
        <v>169</v>
      </c>
      <c r="C60" s="53" t="s">
        <v>163</v>
      </c>
      <c r="D60" s="53" t="s">
        <v>168</v>
      </c>
      <c r="E60" s="53"/>
      <c r="F60" s="53"/>
      <c r="G60" s="54">
        <f aca="true" t="shared" si="12" ref="G60:I61">SUM(G61)</f>
        <v>65390</v>
      </c>
      <c r="H60" s="54">
        <f t="shared" si="12"/>
        <v>65390.200000000004</v>
      </c>
      <c r="I60" s="54">
        <f t="shared" si="12"/>
        <v>65390.200000000004</v>
      </c>
      <c r="J60" s="66"/>
      <c r="K60" s="67"/>
      <c r="L60" s="68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s="5" customFormat="1" ht="35.25" customHeight="1">
      <c r="A61" s="47" t="s">
        <v>871</v>
      </c>
      <c r="B61" s="60" t="s">
        <v>419</v>
      </c>
      <c r="C61" s="47" t="s">
        <v>163</v>
      </c>
      <c r="D61" s="47" t="s">
        <v>168</v>
      </c>
      <c r="E61" s="47" t="s">
        <v>319</v>
      </c>
      <c r="F61" s="47"/>
      <c r="G61" s="61">
        <f t="shared" si="12"/>
        <v>65390</v>
      </c>
      <c r="H61" s="61">
        <f t="shared" si="12"/>
        <v>65390.200000000004</v>
      </c>
      <c r="I61" s="61">
        <f t="shared" si="12"/>
        <v>65390.200000000004</v>
      </c>
      <c r="J61" s="55"/>
      <c r="K61" s="56"/>
      <c r="L61" s="57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:28" s="3" customFormat="1" ht="69" customHeight="1">
      <c r="A62" s="47" t="s">
        <v>872</v>
      </c>
      <c r="B62" s="60" t="s">
        <v>80</v>
      </c>
      <c r="C62" s="47" t="s">
        <v>163</v>
      </c>
      <c r="D62" s="47" t="s">
        <v>168</v>
      </c>
      <c r="E62" s="47" t="s">
        <v>325</v>
      </c>
      <c r="F62" s="47"/>
      <c r="G62" s="61">
        <f>G63+G66</f>
        <v>65390</v>
      </c>
      <c r="H62" s="61">
        <f>H63+H66</f>
        <v>65390.200000000004</v>
      </c>
      <c r="I62" s="61">
        <f>I63+I66</f>
        <v>65390.200000000004</v>
      </c>
      <c r="J62" s="66"/>
      <c r="K62" s="67"/>
      <c r="L62" s="68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s="3" customFormat="1" ht="141.75">
      <c r="A63" s="47" t="s">
        <v>993</v>
      </c>
      <c r="B63" s="60" t="s">
        <v>655</v>
      </c>
      <c r="C63" s="47" t="s">
        <v>163</v>
      </c>
      <c r="D63" s="47" t="s">
        <v>168</v>
      </c>
      <c r="E63" s="47" t="s">
        <v>738</v>
      </c>
      <c r="F63" s="47"/>
      <c r="G63" s="61">
        <f aca="true" t="shared" si="13" ref="G63:I64">SUM(G64)</f>
        <v>47297.5</v>
      </c>
      <c r="H63" s="61">
        <f t="shared" si="13"/>
        <v>59581.8</v>
      </c>
      <c r="I63" s="61">
        <f t="shared" si="13"/>
        <v>59581.8</v>
      </c>
      <c r="J63" s="66"/>
      <c r="K63" s="67">
        <v>24169.6</v>
      </c>
      <c r="L63" s="68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s="3" customFormat="1" ht="15.75">
      <c r="A64" s="47" t="s">
        <v>994</v>
      </c>
      <c r="B64" s="62" t="s">
        <v>112</v>
      </c>
      <c r="C64" s="47" t="s">
        <v>163</v>
      </c>
      <c r="D64" s="47" t="s">
        <v>168</v>
      </c>
      <c r="E64" s="47" t="s">
        <v>738</v>
      </c>
      <c r="F64" s="47" t="s">
        <v>148</v>
      </c>
      <c r="G64" s="61">
        <f t="shared" si="13"/>
        <v>47297.5</v>
      </c>
      <c r="H64" s="61">
        <f t="shared" si="13"/>
        <v>59581.8</v>
      </c>
      <c r="I64" s="61">
        <f t="shared" si="13"/>
        <v>59581.8</v>
      </c>
      <c r="J64" s="66"/>
      <c r="K64" s="67"/>
      <c r="L64" s="68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s="3" customFormat="1" ht="20.25" customHeight="1">
      <c r="A65" s="47" t="s">
        <v>995</v>
      </c>
      <c r="B65" s="62" t="s">
        <v>171</v>
      </c>
      <c r="C65" s="47" t="s">
        <v>163</v>
      </c>
      <c r="D65" s="47" t="s">
        <v>168</v>
      </c>
      <c r="E65" s="47" t="s">
        <v>738</v>
      </c>
      <c r="F65" s="47" t="s">
        <v>172</v>
      </c>
      <c r="G65" s="61">
        <v>47297.5</v>
      </c>
      <c r="H65" s="61">
        <v>59581.8</v>
      </c>
      <c r="I65" s="61">
        <v>59581.8</v>
      </c>
      <c r="J65" s="61"/>
      <c r="K65" s="67"/>
      <c r="L65" s="68"/>
      <c r="M65" s="64"/>
      <c r="N65" s="64"/>
      <c r="O65" s="64"/>
      <c r="P65" s="64"/>
      <c r="Q65" s="64"/>
      <c r="R65" s="64"/>
      <c r="S65" s="64"/>
      <c r="T65" s="64">
        <v>36907</v>
      </c>
      <c r="U65" s="64"/>
      <c r="V65" s="64"/>
      <c r="W65" s="64"/>
      <c r="X65" s="64"/>
      <c r="Y65" s="64">
        <v>36442.1</v>
      </c>
      <c r="Z65" s="64"/>
      <c r="AA65" s="64">
        <v>47297.5</v>
      </c>
      <c r="AB65" s="64">
        <v>0</v>
      </c>
    </row>
    <row r="66" spans="1:28" s="3" customFormat="1" ht="173.25">
      <c r="A66" s="47" t="s">
        <v>873</v>
      </c>
      <c r="B66" s="62" t="s">
        <v>640</v>
      </c>
      <c r="C66" s="47" t="s">
        <v>163</v>
      </c>
      <c r="D66" s="47" t="s">
        <v>168</v>
      </c>
      <c r="E66" s="47" t="s">
        <v>326</v>
      </c>
      <c r="F66" s="47"/>
      <c r="G66" s="61">
        <f aca="true" t="shared" si="14" ref="G66:I67">SUM(G67)</f>
        <v>18092.5</v>
      </c>
      <c r="H66" s="61">
        <f t="shared" si="14"/>
        <v>5808.4</v>
      </c>
      <c r="I66" s="61">
        <f t="shared" si="14"/>
        <v>5808.4</v>
      </c>
      <c r="J66" s="66">
        <v>14881</v>
      </c>
      <c r="K66" s="67"/>
      <c r="L66" s="68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3" customFormat="1" ht="15.75">
      <c r="A67" s="47" t="s">
        <v>874</v>
      </c>
      <c r="B67" s="62" t="s">
        <v>112</v>
      </c>
      <c r="C67" s="47" t="s">
        <v>163</v>
      </c>
      <c r="D67" s="47" t="s">
        <v>168</v>
      </c>
      <c r="E67" s="47" t="s">
        <v>326</v>
      </c>
      <c r="F67" s="47" t="s">
        <v>148</v>
      </c>
      <c r="G67" s="61">
        <f t="shared" si="14"/>
        <v>18092.5</v>
      </c>
      <c r="H67" s="61">
        <f t="shared" si="14"/>
        <v>5808.4</v>
      </c>
      <c r="I67" s="61">
        <f t="shared" si="14"/>
        <v>5808.4</v>
      </c>
      <c r="J67" s="66"/>
      <c r="K67" s="67"/>
      <c r="L67" s="68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3" customFormat="1" ht="15.75">
      <c r="A68" s="47" t="s">
        <v>666</v>
      </c>
      <c r="B68" s="62" t="s">
        <v>171</v>
      </c>
      <c r="C68" s="47" t="s">
        <v>163</v>
      </c>
      <c r="D68" s="47" t="s">
        <v>168</v>
      </c>
      <c r="E68" s="47" t="s">
        <v>326</v>
      </c>
      <c r="F68" s="47" t="s">
        <v>172</v>
      </c>
      <c r="G68" s="61">
        <v>18092.5</v>
      </c>
      <c r="H68" s="61">
        <v>5808.4</v>
      </c>
      <c r="I68" s="61">
        <v>5808.4</v>
      </c>
      <c r="J68" s="66"/>
      <c r="K68" s="67"/>
      <c r="L68" s="68"/>
      <c r="M68" s="64"/>
      <c r="N68" s="64"/>
      <c r="O68" s="64"/>
      <c r="P68" s="64"/>
      <c r="Q68" s="64"/>
      <c r="R68" s="64"/>
      <c r="S68" s="64">
        <v>18404.2</v>
      </c>
      <c r="T68" s="64"/>
      <c r="U68" s="64"/>
      <c r="V68" s="64"/>
      <c r="W68" s="64"/>
      <c r="X68" s="64"/>
      <c r="Y68" s="64"/>
      <c r="Z68" s="64">
        <v>18373.9</v>
      </c>
      <c r="AA68" s="64"/>
      <c r="AB68" s="72">
        <v>18092.5</v>
      </c>
    </row>
    <row r="69" spans="1:28" s="3" customFormat="1" ht="15.75">
      <c r="A69" s="47" t="s">
        <v>996</v>
      </c>
      <c r="B69" s="86" t="s">
        <v>582</v>
      </c>
      <c r="C69" s="53" t="s">
        <v>163</v>
      </c>
      <c r="D69" s="53" t="s">
        <v>580</v>
      </c>
      <c r="E69" s="53"/>
      <c r="F69" s="53"/>
      <c r="G69" s="54">
        <f aca="true" t="shared" si="15" ref="G69:I70">SUM(G70)</f>
        <v>6290</v>
      </c>
      <c r="H69" s="54">
        <f t="shared" si="15"/>
        <v>6290</v>
      </c>
      <c r="I69" s="54">
        <f t="shared" si="15"/>
        <v>6290</v>
      </c>
      <c r="J69" s="66"/>
      <c r="K69" s="67"/>
      <c r="L69" s="68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s="3" customFormat="1" ht="31.5">
      <c r="A70" s="47" t="s">
        <v>997</v>
      </c>
      <c r="B70" s="60" t="s">
        <v>419</v>
      </c>
      <c r="C70" s="47" t="s">
        <v>163</v>
      </c>
      <c r="D70" s="47" t="s">
        <v>580</v>
      </c>
      <c r="E70" s="47" t="s">
        <v>319</v>
      </c>
      <c r="F70" s="47"/>
      <c r="G70" s="61">
        <f t="shared" si="15"/>
        <v>6290</v>
      </c>
      <c r="H70" s="61">
        <f t="shared" si="15"/>
        <v>6290</v>
      </c>
      <c r="I70" s="61">
        <f t="shared" si="15"/>
        <v>6290</v>
      </c>
      <c r="J70" s="66"/>
      <c r="K70" s="67"/>
      <c r="L70" s="68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s="3" customFormat="1" ht="63">
      <c r="A71" s="47" t="s">
        <v>998</v>
      </c>
      <c r="B71" s="60" t="s">
        <v>80</v>
      </c>
      <c r="C71" s="47" t="s">
        <v>163</v>
      </c>
      <c r="D71" s="47" t="s">
        <v>580</v>
      </c>
      <c r="E71" s="47" t="s">
        <v>325</v>
      </c>
      <c r="F71" s="47"/>
      <c r="G71" s="61">
        <f>G72</f>
        <v>6290</v>
      </c>
      <c r="H71" s="61">
        <f>H72</f>
        <v>6290</v>
      </c>
      <c r="I71" s="61">
        <f>I72</f>
        <v>6290</v>
      </c>
      <c r="J71" s="66"/>
      <c r="K71" s="67"/>
      <c r="L71" s="68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s="3" customFormat="1" ht="157.5">
      <c r="A72" s="47" t="s">
        <v>999</v>
      </c>
      <c r="B72" s="60" t="s">
        <v>951</v>
      </c>
      <c r="C72" s="47" t="s">
        <v>163</v>
      </c>
      <c r="D72" s="47" t="s">
        <v>580</v>
      </c>
      <c r="E72" s="47" t="s">
        <v>581</v>
      </c>
      <c r="F72" s="47"/>
      <c r="G72" s="61">
        <f aca="true" t="shared" si="16" ref="G72:I73">SUM(G73)</f>
        <v>6290</v>
      </c>
      <c r="H72" s="61">
        <f t="shared" si="16"/>
        <v>6290</v>
      </c>
      <c r="I72" s="61">
        <f t="shared" si="16"/>
        <v>6290</v>
      </c>
      <c r="J72" s="66"/>
      <c r="K72" s="67"/>
      <c r="L72" s="68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s="3" customFormat="1" ht="15.75">
      <c r="A73" s="47" t="s">
        <v>1000</v>
      </c>
      <c r="B73" s="62" t="s">
        <v>112</v>
      </c>
      <c r="C73" s="47" t="s">
        <v>163</v>
      </c>
      <c r="D73" s="47" t="s">
        <v>580</v>
      </c>
      <c r="E73" s="47" t="s">
        <v>581</v>
      </c>
      <c r="F73" s="47" t="s">
        <v>148</v>
      </c>
      <c r="G73" s="61">
        <f t="shared" si="16"/>
        <v>6290</v>
      </c>
      <c r="H73" s="61">
        <f t="shared" si="16"/>
        <v>6290</v>
      </c>
      <c r="I73" s="61">
        <f t="shared" si="16"/>
        <v>6290</v>
      </c>
      <c r="J73" s="66"/>
      <c r="K73" s="67"/>
      <c r="L73" s="68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s="3" customFormat="1" ht="15.75">
      <c r="A74" s="47" t="s">
        <v>603</v>
      </c>
      <c r="B74" s="62" t="s">
        <v>171</v>
      </c>
      <c r="C74" s="47" t="s">
        <v>163</v>
      </c>
      <c r="D74" s="47" t="s">
        <v>580</v>
      </c>
      <c r="E74" s="47" t="s">
        <v>581</v>
      </c>
      <c r="F74" s="47" t="s">
        <v>172</v>
      </c>
      <c r="G74" s="61">
        <v>6290</v>
      </c>
      <c r="H74" s="61">
        <v>6290</v>
      </c>
      <c r="I74" s="61">
        <v>6290</v>
      </c>
      <c r="J74" s="66"/>
      <c r="K74" s="67"/>
      <c r="L74" s="68"/>
      <c r="M74" s="64"/>
      <c r="N74" s="64"/>
      <c r="O74" s="64"/>
      <c r="P74" s="64"/>
      <c r="Q74" s="64"/>
      <c r="R74" s="64"/>
      <c r="S74" s="64">
        <v>0</v>
      </c>
      <c r="T74" s="64">
        <v>1940</v>
      </c>
      <c r="U74" s="64"/>
      <c r="V74" s="64"/>
      <c r="W74" s="64"/>
      <c r="X74" s="64"/>
      <c r="Y74" s="64">
        <v>1940</v>
      </c>
      <c r="Z74" s="64"/>
      <c r="AA74" s="64"/>
      <c r="AB74" s="72">
        <v>6290</v>
      </c>
    </row>
    <row r="75" spans="1:28" s="3" customFormat="1" ht="22.5" customHeight="1">
      <c r="A75" s="47" t="s">
        <v>667</v>
      </c>
      <c r="B75" s="48" t="s">
        <v>195</v>
      </c>
      <c r="C75" s="49" t="s">
        <v>196</v>
      </c>
      <c r="D75" s="49"/>
      <c r="E75" s="49"/>
      <c r="F75" s="49"/>
      <c r="G75" s="51">
        <f>G76</f>
        <v>2799.5</v>
      </c>
      <c r="H75" s="51">
        <f>H76</f>
        <v>2799.5</v>
      </c>
      <c r="I75" s="51">
        <f>I76</f>
        <v>2799.5</v>
      </c>
      <c r="J75" s="87">
        <f>SUM(J76:J92)</f>
        <v>0</v>
      </c>
      <c r="K75" s="87">
        <f>SUM(K76:K92)</f>
        <v>1818.1000000000001</v>
      </c>
      <c r="L75" s="88"/>
      <c r="M75" s="72"/>
      <c r="N75" s="72"/>
      <c r="O75" s="72"/>
      <c r="P75" s="72"/>
      <c r="Q75" s="72"/>
      <c r="R75" s="72"/>
      <c r="S75" s="72">
        <f>SUM(S76:S92)</f>
        <v>0</v>
      </c>
      <c r="T75" s="72">
        <f>SUM(T76:T92)</f>
        <v>1892.0000000000002</v>
      </c>
      <c r="U75" s="72"/>
      <c r="V75" s="72"/>
      <c r="W75" s="72">
        <f>SUM(W76:W92)</f>
        <v>100</v>
      </c>
      <c r="X75" s="72">
        <f>SUM(X76:X104)</f>
        <v>0</v>
      </c>
      <c r="Y75" s="50">
        <f>SUM(Y76:Y92)</f>
        <v>2300.1000000000004</v>
      </c>
      <c r="Z75" s="50">
        <f>SUM(Z76:Z92)</f>
        <v>0</v>
      </c>
      <c r="AA75" s="50">
        <f>SUM(AA76:AA91)</f>
        <v>2799.5</v>
      </c>
      <c r="AB75" s="35"/>
    </row>
    <row r="76" spans="1:28" s="3" customFormat="1" ht="22.5" customHeight="1">
      <c r="A76" s="47" t="s">
        <v>668</v>
      </c>
      <c r="B76" s="48" t="s">
        <v>222</v>
      </c>
      <c r="C76" s="49" t="s">
        <v>196</v>
      </c>
      <c r="D76" s="49" t="s">
        <v>184</v>
      </c>
      <c r="E76" s="49"/>
      <c r="F76" s="49"/>
      <c r="G76" s="51">
        <f>SUM(G77)</f>
        <v>2799.5</v>
      </c>
      <c r="H76" s="51">
        <f>SUM(H77)</f>
        <v>2799.5</v>
      </c>
      <c r="I76" s="51">
        <f>SUM(I77)</f>
        <v>2799.5</v>
      </c>
      <c r="J76" s="66"/>
      <c r="K76" s="67"/>
      <c r="L76" s="68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s="3" customFormat="1" ht="63">
      <c r="A77" s="47" t="s">
        <v>669</v>
      </c>
      <c r="B77" s="52" t="s">
        <v>202</v>
      </c>
      <c r="C77" s="53" t="s">
        <v>196</v>
      </c>
      <c r="D77" s="53" t="s">
        <v>207</v>
      </c>
      <c r="E77" s="53"/>
      <c r="F77" s="53"/>
      <c r="G77" s="54">
        <f aca="true" t="shared" si="17" ref="G77:I78">G78</f>
        <v>2799.5</v>
      </c>
      <c r="H77" s="54">
        <f t="shared" si="17"/>
        <v>2799.5</v>
      </c>
      <c r="I77" s="54">
        <f t="shared" si="17"/>
        <v>2799.5</v>
      </c>
      <c r="J77" s="66"/>
      <c r="K77" s="67"/>
      <c r="L77" s="68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s="8" customFormat="1" ht="30.75" customHeight="1">
      <c r="A78" s="47" t="s">
        <v>670</v>
      </c>
      <c r="B78" s="69" t="s">
        <v>199</v>
      </c>
      <c r="C78" s="47" t="s">
        <v>196</v>
      </c>
      <c r="D78" s="47" t="s">
        <v>207</v>
      </c>
      <c r="E78" s="70" t="s">
        <v>328</v>
      </c>
      <c r="F78" s="47"/>
      <c r="G78" s="61">
        <f t="shared" si="17"/>
        <v>2799.5</v>
      </c>
      <c r="H78" s="61">
        <f t="shared" si="17"/>
        <v>2799.5</v>
      </c>
      <c r="I78" s="61">
        <f t="shared" si="17"/>
        <v>2799.5</v>
      </c>
      <c r="J78" s="27"/>
      <c r="K78" s="28"/>
      <c r="L78" s="36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s="4" customFormat="1" ht="31.5">
      <c r="A79" s="47" t="s">
        <v>1001</v>
      </c>
      <c r="B79" s="69" t="s">
        <v>200</v>
      </c>
      <c r="C79" s="47" t="s">
        <v>196</v>
      </c>
      <c r="D79" s="47" t="s">
        <v>207</v>
      </c>
      <c r="E79" s="70" t="s">
        <v>327</v>
      </c>
      <c r="F79" s="47"/>
      <c r="G79" s="61">
        <f>G83+G86+G80</f>
        <v>2799.5</v>
      </c>
      <c r="H79" s="61">
        <f>H83+H86+H80</f>
        <v>2799.5</v>
      </c>
      <c r="I79" s="61">
        <f>I83+I86+I80</f>
        <v>2799.5</v>
      </c>
      <c r="J79" s="27"/>
      <c r="K79" s="28"/>
      <c r="L79" s="36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s="4" customFormat="1" ht="70.5" customHeight="1">
      <c r="A80" s="47" t="s">
        <v>1002</v>
      </c>
      <c r="B80" s="69" t="s">
        <v>201</v>
      </c>
      <c r="C80" s="47" t="s">
        <v>196</v>
      </c>
      <c r="D80" s="47" t="s">
        <v>207</v>
      </c>
      <c r="E80" s="70" t="s">
        <v>952</v>
      </c>
      <c r="F80" s="47"/>
      <c r="G80" s="61">
        <f aca="true" t="shared" si="18" ref="G80:I81">G81</f>
        <v>2007.8</v>
      </c>
      <c r="H80" s="61">
        <f t="shared" si="18"/>
        <v>2007.8</v>
      </c>
      <c r="I80" s="61">
        <f t="shared" si="18"/>
        <v>2007.8</v>
      </c>
      <c r="J80" s="27"/>
      <c r="K80" s="67">
        <v>1226.5</v>
      </c>
      <c r="L80" s="36"/>
      <c r="M80" s="35"/>
      <c r="N80" s="35"/>
      <c r="O80" s="35"/>
      <c r="P80" s="35"/>
      <c r="Q80" s="35"/>
      <c r="R80" s="35"/>
      <c r="S80" s="35"/>
      <c r="T80" s="64">
        <v>1438.9</v>
      </c>
      <c r="U80" s="35"/>
      <c r="V80" s="35"/>
      <c r="W80" s="35"/>
      <c r="X80" s="35"/>
      <c r="Y80" s="64">
        <v>1581.2</v>
      </c>
      <c r="Z80" s="35"/>
      <c r="AA80" s="64"/>
      <c r="AB80" s="35"/>
    </row>
    <row r="81" spans="1:28" s="4" customFormat="1" ht="86.25" customHeight="1">
      <c r="A81" s="47" t="s">
        <v>1003</v>
      </c>
      <c r="B81" s="62" t="s">
        <v>188</v>
      </c>
      <c r="C81" s="47" t="s">
        <v>196</v>
      </c>
      <c r="D81" s="47" t="s">
        <v>207</v>
      </c>
      <c r="E81" s="70" t="s">
        <v>952</v>
      </c>
      <c r="F81" s="47" t="s">
        <v>186</v>
      </c>
      <c r="G81" s="61">
        <f t="shared" si="18"/>
        <v>2007.8</v>
      </c>
      <c r="H81" s="61">
        <f t="shared" si="18"/>
        <v>2007.8</v>
      </c>
      <c r="I81" s="61">
        <f t="shared" si="18"/>
        <v>2007.8</v>
      </c>
      <c r="J81" s="27"/>
      <c r="K81" s="28"/>
      <c r="L81" s="36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64"/>
      <c r="Z81" s="35"/>
      <c r="AA81" s="35"/>
      <c r="AB81" s="35"/>
    </row>
    <row r="82" spans="1:28" s="4" customFormat="1" ht="37.5" customHeight="1">
      <c r="A82" s="47" t="s">
        <v>1004</v>
      </c>
      <c r="B82" s="62" t="s">
        <v>310</v>
      </c>
      <c r="C82" s="47" t="s">
        <v>196</v>
      </c>
      <c r="D82" s="47" t="s">
        <v>207</v>
      </c>
      <c r="E82" s="70" t="s">
        <v>952</v>
      </c>
      <c r="F82" s="47" t="s">
        <v>187</v>
      </c>
      <c r="G82" s="61">
        <v>2007.8</v>
      </c>
      <c r="H82" s="61">
        <v>2007.8</v>
      </c>
      <c r="I82" s="61">
        <v>2007.8</v>
      </c>
      <c r="J82" s="27"/>
      <c r="K82" s="28"/>
      <c r="L82" s="36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64"/>
      <c r="Z82" s="35"/>
      <c r="AA82" s="64">
        <v>2007.8</v>
      </c>
      <c r="AB82" s="35"/>
    </row>
    <row r="83" spans="1:28" s="5" customFormat="1" ht="53.25" customHeight="1">
      <c r="A83" s="47" t="s">
        <v>1005</v>
      </c>
      <c r="B83" s="69" t="s">
        <v>203</v>
      </c>
      <c r="C83" s="47" t="s">
        <v>196</v>
      </c>
      <c r="D83" s="47" t="s">
        <v>207</v>
      </c>
      <c r="E83" s="70" t="s">
        <v>953</v>
      </c>
      <c r="F83" s="47"/>
      <c r="G83" s="61">
        <f aca="true" t="shared" si="19" ref="G83:I84">G84</f>
        <v>19.9</v>
      </c>
      <c r="H83" s="61">
        <f t="shared" si="19"/>
        <v>19.9</v>
      </c>
      <c r="I83" s="61">
        <f t="shared" si="19"/>
        <v>19.9</v>
      </c>
      <c r="J83" s="55"/>
      <c r="K83" s="56">
        <v>19.9</v>
      </c>
      <c r="L83" s="57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>
        <v>19.9</v>
      </c>
      <c r="Z83" s="58"/>
      <c r="AA83" s="58"/>
      <c r="AB83" s="58"/>
    </row>
    <row r="84" spans="1:28" s="3" customFormat="1" ht="86.25" customHeight="1">
      <c r="A84" s="47" t="s">
        <v>1006</v>
      </c>
      <c r="B84" s="62" t="s">
        <v>188</v>
      </c>
      <c r="C84" s="47" t="s">
        <v>196</v>
      </c>
      <c r="D84" s="47" t="s">
        <v>207</v>
      </c>
      <c r="E84" s="70" t="s">
        <v>953</v>
      </c>
      <c r="F84" s="47" t="s">
        <v>186</v>
      </c>
      <c r="G84" s="61">
        <f t="shared" si="19"/>
        <v>19.9</v>
      </c>
      <c r="H84" s="61">
        <f t="shared" si="19"/>
        <v>19.9</v>
      </c>
      <c r="I84" s="61">
        <f t="shared" si="19"/>
        <v>19.9</v>
      </c>
      <c r="J84" s="66"/>
      <c r="K84" s="67"/>
      <c r="L84" s="68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s="3" customFormat="1" ht="35.25" customHeight="1">
      <c r="A85" s="47" t="s">
        <v>1007</v>
      </c>
      <c r="B85" s="62" t="s">
        <v>310</v>
      </c>
      <c r="C85" s="47" t="s">
        <v>196</v>
      </c>
      <c r="D85" s="47" t="s">
        <v>207</v>
      </c>
      <c r="E85" s="70" t="s">
        <v>953</v>
      </c>
      <c r="F85" s="47" t="s">
        <v>187</v>
      </c>
      <c r="G85" s="61">
        <v>19.9</v>
      </c>
      <c r="H85" s="61">
        <v>19.9</v>
      </c>
      <c r="I85" s="61">
        <v>19.9</v>
      </c>
      <c r="J85" s="61"/>
      <c r="K85" s="67"/>
      <c r="L85" s="68"/>
      <c r="M85" s="64"/>
      <c r="N85" s="64"/>
      <c r="O85" s="64"/>
      <c r="P85" s="64"/>
      <c r="Q85" s="64"/>
      <c r="R85" s="64"/>
      <c r="S85" s="64"/>
      <c r="T85" s="64">
        <v>19.9</v>
      </c>
      <c r="U85" s="64"/>
      <c r="V85" s="64"/>
      <c r="W85" s="64"/>
      <c r="X85" s="64"/>
      <c r="Y85" s="64"/>
      <c r="Z85" s="64"/>
      <c r="AA85" s="64">
        <v>19.9</v>
      </c>
      <c r="AB85" s="64"/>
    </row>
    <row r="86" spans="1:28" s="3" customFormat="1" ht="68.25" customHeight="1">
      <c r="A86" s="47" t="s">
        <v>17</v>
      </c>
      <c r="B86" s="69" t="s">
        <v>204</v>
      </c>
      <c r="C86" s="47" t="s">
        <v>196</v>
      </c>
      <c r="D86" s="47" t="s">
        <v>207</v>
      </c>
      <c r="E86" s="70" t="s">
        <v>329</v>
      </c>
      <c r="F86" s="47"/>
      <c r="G86" s="61">
        <f>G87+G89+G91</f>
        <v>771.8000000000001</v>
      </c>
      <c r="H86" s="61">
        <f>H87+H89+H91</f>
        <v>771.8000000000001</v>
      </c>
      <c r="I86" s="61">
        <f>I87+I89+I91</f>
        <v>771.8000000000001</v>
      </c>
      <c r="J86" s="66"/>
      <c r="K86" s="67">
        <v>571.7</v>
      </c>
      <c r="L86" s="68"/>
      <c r="M86" s="64"/>
      <c r="N86" s="64"/>
      <c r="O86" s="64"/>
      <c r="P86" s="64"/>
      <c r="Q86" s="64"/>
      <c r="R86" s="64"/>
      <c r="S86" s="64"/>
      <c r="T86" s="64">
        <v>433.2</v>
      </c>
      <c r="U86" s="64"/>
      <c r="V86" s="64"/>
      <c r="W86" s="64"/>
      <c r="X86" s="64"/>
      <c r="Y86" s="64">
        <v>699</v>
      </c>
      <c r="Z86" s="64"/>
      <c r="AA86" s="64">
        <v>771.8</v>
      </c>
      <c r="AB86" s="64"/>
    </row>
    <row r="87" spans="1:28" s="3" customFormat="1" ht="78.75">
      <c r="A87" s="47" t="s">
        <v>18</v>
      </c>
      <c r="B87" s="62" t="s">
        <v>188</v>
      </c>
      <c r="C87" s="47" t="s">
        <v>196</v>
      </c>
      <c r="D87" s="47" t="s">
        <v>207</v>
      </c>
      <c r="E87" s="70" t="s">
        <v>329</v>
      </c>
      <c r="F87" s="47" t="s">
        <v>186</v>
      </c>
      <c r="G87" s="61">
        <f>G88</f>
        <v>720.1</v>
      </c>
      <c r="H87" s="61">
        <f>H88</f>
        <v>720.1</v>
      </c>
      <c r="I87" s="61">
        <f>I88</f>
        <v>720.1</v>
      </c>
      <c r="J87" s="66"/>
      <c r="K87" s="67"/>
      <c r="L87" s="68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s="3" customFormat="1" ht="33.75" customHeight="1">
      <c r="A88" s="47" t="s">
        <v>19</v>
      </c>
      <c r="B88" s="62" t="s">
        <v>310</v>
      </c>
      <c r="C88" s="47" t="s">
        <v>196</v>
      </c>
      <c r="D88" s="47" t="s">
        <v>207</v>
      </c>
      <c r="E88" s="70" t="s">
        <v>329</v>
      </c>
      <c r="F88" s="47" t="s">
        <v>187</v>
      </c>
      <c r="G88" s="61">
        <v>720.1</v>
      </c>
      <c r="H88" s="61">
        <v>720.1</v>
      </c>
      <c r="I88" s="61">
        <v>720.1</v>
      </c>
      <c r="J88" s="66"/>
      <c r="K88" s="67"/>
      <c r="L88" s="68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s="3" customFormat="1" ht="33.75" customHeight="1">
      <c r="A89" s="47" t="s">
        <v>20</v>
      </c>
      <c r="B89" s="60" t="s">
        <v>145</v>
      </c>
      <c r="C89" s="47" t="s">
        <v>196</v>
      </c>
      <c r="D89" s="47" t="s">
        <v>207</v>
      </c>
      <c r="E89" s="70" t="s">
        <v>329</v>
      </c>
      <c r="F89" s="47" t="s">
        <v>108</v>
      </c>
      <c r="G89" s="61">
        <f>G90</f>
        <v>51.5</v>
      </c>
      <c r="H89" s="61">
        <f>H90</f>
        <v>51.5</v>
      </c>
      <c r="I89" s="61">
        <f>I90</f>
        <v>51.5</v>
      </c>
      <c r="J89" s="66"/>
      <c r="K89" s="67"/>
      <c r="L89" s="68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s="3" customFormat="1" ht="34.5" customHeight="1">
      <c r="A90" s="47" t="s">
        <v>114</v>
      </c>
      <c r="B90" s="60" t="s">
        <v>146</v>
      </c>
      <c r="C90" s="47" t="s">
        <v>196</v>
      </c>
      <c r="D90" s="47" t="s">
        <v>207</v>
      </c>
      <c r="E90" s="70" t="s">
        <v>329</v>
      </c>
      <c r="F90" s="47" t="s">
        <v>101</v>
      </c>
      <c r="G90" s="61">
        <v>51.5</v>
      </c>
      <c r="H90" s="61">
        <v>51.5</v>
      </c>
      <c r="I90" s="61">
        <v>51.5</v>
      </c>
      <c r="J90" s="61"/>
      <c r="K90" s="67"/>
      <c r="L90" s="68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>
        <f>98+2</f>
        <v>100</v>
      </c>
      <c r="X90" s="64"/>
      <c r="Y90" s="64"/>
      <c r="Z90" s="64"/>
      <c r="AA90" s="64"/>
      <c r="AB90" s="64"/>
    </row>
    <row r="91" spans="1:28" s="3" customFormat="1" ht="21.75" customHeight="1">
      <c r="A91" s="47" t="s">
        <v>115</v>
      </c>
      <c r="B91" s="62" t="s">
        <v>205</v>
      </c>
      <c r="C91" s="47" t="s">
        <v>196</v>
      </c>
      <c r="D91" s="47" t="s">
        <v>207</v>
      </c>
      <c r="E91" s="70" t="s">
        <v>329</v>
      </c>
      <c r="F91" s="47" t="s">
        <v>208</v>
      </c>
      <c r="G91" s="61">
        <f>G92</f>
        <v>0.2</v>
      </c>
      <c r="H91" s="61">
        <f>H92</f>
        <v>0.2</v>
      </c>
      <c r="I91" s="61">
        <f>I92</f>
        <v>0.2</v>
      </c>
      <c r="J91" s="61"/>
      <c r="K91" s="67"/>
      <c r="L91" s="68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s="3" customFormat="1" ht="21" customHeight="1">
      <c r="A92" s="47" t="s">
        <v>116</v>
      </c>
      <c r="B92" s="62" t="s">
        <v>206</v>
      </c>
      <c r="C92" s="47" t="s">
        <v>196</v>
      </c>
      <c r="D92" s="47" t="s">
        <v>207</v>
      </c>
      <c r="E92" s="70" t="s">
        <v>329</v>
      </c>
      <c r="F92" s="47" t="s">
        <v>209</v>
      </c>
      <c r="G92" s="61">
        <v>0.2</v>
      </c>
      <c r="H92" s="61">
        <v>0.2</v>
      </c>
      <c r="I92" s="61">
        <v>0.2</v>
      </c>
      <c r="J92" s="61"/>
      <c r="K92" s="67"/>
      <c r="L92" s="68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16" customFormat="1" ht="27.75" customHeight="1">
      <c r="A93" s="47" t="s">
        <v>117</v>
      </c>
      <c r="B93" s="48" t="s">
        <v>641</v>
      </c>
      <c r="C93" s="49" t="s">
        <v>182</v>
      </c>
      <c r="D93" s="49"/>
      <c r="E93" s="49"/>
      <c r="F93" s="49"/>
      <c r="G93" s="51">
        <f>G94</f>
        <v>2802.9999999999995</v>
      </c>
      <c r="H93" s="51">
        <f>H94</f>
        <v>2802.9999999999995</v>
      </c>
      <c r="I93" s="51">
        <f>I94</f>
        <v>2802.9999999999995</v>
      </c>
      <c r="J93" s="89">
        <f>SUM(J94:J102)</f>
        <v>0</v>
      </c>
      <c r="K93" s="89">
        <f>SUM(K94:K102)</f>
        <v>1728.3</v>
      </c>
      <c r="L93" s="88"/>
      <c r="M93" s="72"/>
      <c r="N93" s="72"/>
      <c r="O93" s="72"/>
      <c r="P93" s="72"/>
      <c r="Q93" s="72"/>
      <c r="R93" s="72"/>
      <c r="S93" s="72"/>
      <c r="T93" s="72">
        <v>2030.9</v>
      </c>
      <c r="U93" s="72"/>
      <c r="V93" s="72"/>
      <c r="W93" s="72">
        <f>SUM(W94:W104)</f>
        <v>85</v>
      </c>
      <c r="X93" s="72">
        <f>SUM(X94:X104)</f>
        <v>0</v>
      </c>
      <c r="Y93" s="50">
        <f>SUM(Y94:Y104)</f>
        <v>2426.8</v>
      </c>
      <c r="Z93" s="50">
        <f>SUM(Z94:Z104)</f>
        <v>0</v>
      </c>
      <c r="AA93" s="50">
        <f>AA95</f>
        <v>2803</v>
      </c>
      <c r="AB93" s="35"/>
    </row>
    <row r="94" spans="1:28" s="16" customFormat="1" ht="21.75" customHeight="1">
      <c r="A94" s="47" t="s">
        <v>118</v>
      </c>
      <c r="B94" s="48" t="s">
        <v>222</v>
      </c>
      <c r="C94" s="49" t="s">
        <v>182</v>
      </c>
      <c r="D94" s="49" t="s">
        <v>184</v>
      </c>
      <c r="E94" s="49"/>
      <c r="F94" s="49"/>
      <c r="G94" s="51">
        <f aca="true" t="shared" si="20" ref="G94:G99">SUM(G95)</f>
        <v>2802.9999999999995</v>
      </c>
      <c r="H94" s="51">
        <f aca="true" t="shared" si="21" ref="H94:I97">SUM(H95)</f>
        <v>2802.9999999999995</v>
      </c>
      <c r="I94" s="51">
        <f t="shared" si="21"/>
        <v>2802.9999999999995</v>
      </c>
      <c r="J94" s="66"/>
      <c r="K94" s="67"/>
      <c r="L94" s="68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s="16" customFormat="1" ht="47.25">
      <c r="A95" s="47" t="s">
        <v>119</v>
      </c>
      <c r="B95" s="52" t="s">
        <v>223</v>
      </c>
      <c r="C95" s="53" t="s">
        <v>182</v>
      </c>
      <c r="D95" s="53" t="s">
        <v>185</v>
      </c>
      <c r="E95" s="53"/>
      <c r="F95" s="53"/>
      <c r="G95" s="54">
        <f t="shared" si="20"/>
        <v>2802.9999999999995</v>
      </c>
      <c r="H95" s="54">
        <f t="shared" si="21"/>
        <v>2802.9999999999995</v>
      </c>
      <c r="I95" s="54">
        <f t="shared" si="21"/>
        <v>2802.9999999999995</v>
      </c>
      <c r="J95" s="66"/>
      <c r="K95" s="67">
        <v>1728.3</v>
      </c>
      <c r="L95" s="68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>
        <v>2803</v>
      </c>
      <c r="AB95" s="64"/>
    </row>
    <row r="96" spans="1:28" s="16" customFormat="1" ht="39" customHeight="1">
      <c r="A96" s="47" t="s">
        <v>21</v>
      </c>
      <c r="B96" s="60" t="s">
        <v>331</v>
      </c>
      <c r="C96" s="47" t="s">
        <v>182</v>
      </c>
      <c r="D96" s="47" t="s">
        <v>185</v>
      </c>
      <c r="E96" s="47" t="s">
        <v>330</v>
      </c>
      <c r="F96" s="47"/>
      <c r="G96" s="61">
        <f t="shared" si="20"/>
        <v>2802.9999999999995</v>
      </c>
      <c r="H96" s="61">
        <f t="shared" si="21"/>
        <v>2802.9999999999995</v>
      </c>
      <c r="I96" s="61">
        <f t="shared" si="21"/>
        <v>2802.9999999999995</v>
      </c>
      <c r="J96" s="66"/>
      <c r="K96" s="67"/>
      <c r="L96" s="68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s="16" customFormat="1" ht="42" customHeight="1">
      <c r="A97" s="47" t="s">
        <v>427</v>
      </c>
      <c r="B97" s="60" t="s">
        <v>332</v>
      </c>
      <c r="C97" s="47" t="s">
        <v>182</v>
      </c>
      <c r="D97" s="47" t="s">
        <v>185</v>
      </c>
      <c r="E97" s="47" t="s">
        <v>333</v>
      </c>
      <c r="F97" s="47"/>
      <c r="G97" s="61">
        <f>SUM(G98)</f>
        <v>2802.9999999999995</v>
      </c>
      <c r="H97" s="61">
        <f t="shared" si="21"/>
        <v>2802.9999999999995</v>
      </c>
      <c r="I97" s="61">
        <f t="shared" si="21"/>
        <v>2802.9999999999995</v>
      </c>
      <c r="J97" s="66"/>
      <c r="K97" s="67"/>
      <c r="L97" s="68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s="16" customFormat="1" ht="57.75" customHeight="1">
      <c r="A98" s="47" t="s">
        <v>428</v>
      </c>
      <c r="B98" s="69" t="s">
        <v>334</v>
      </c>
      <c r="C98" s="47" t="s">
        <v>182</v>
      </c>
      <c r="D98" s="47" t="s">
        <v>185</v>
      </c>
      <c r="E98" s="47" t="s">
        <v>335</v>
      </c>
      <c r="F98" s="47"/>
      <c r="G98" s="61">
        <f>SUM(G99+G101+G103)</f>
        <v>2802.9999999999995</v>
      </c>
      <c r="H98" s="61">
        <f>SUM(H99+H101+H103)</f>
        <v>2802.9999999999995</v>
      </c>
      <c r="I98" s="61">
        <f>SUM(I99+I101+I103)</f>
        <v>2802.9999999999995</v>
      </c>
      <c r="J98" s="66"/>
      <c r="K98" s="67"/>
      <c r="L98" s="68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>
        <v>2426.8</v>
      </c>
      <c r="Z98" s="64"/>
      <c r="AA98" s="64"/>
      <c r="AB98" s="64"/>
    </row>
    <row r="99" spans="1:28" s="16" customFormat="1" ht="84" customHeight="1">
      <c r="A99" s="47" t="s">
        <v>22</v>
      </c>
      <c r="B99" s="62" t="s">
        <v>188</v>
      </c>
      <c r="C99" s="47" t="s">
        <v>182</v>
      </c>
      <c r="D99" s="47" t="s">
        <v>185</v>
      </c>
      <c r="E99" s="47" t="s">
        <v>335</v>
      </c>
      <c r="F99" s="47" t="s">
        <v>186</v>
      </c>
      <c r="G99" s="61">
        <f t="shared" si="20"/>
        <v>2754.1</v>
      </c>
      <c r="H99" s="61">
        <f>SUM(H100)</f>
        <v>2754.1</v>
      </c>
      <c r="I99" s="61">
        <f>SUM(I100)</f>
        <v>2754.1</v>
      </c>
      <c r="J99" s="66"/>
      <c r="K99" s="67"/>
      <c r="L99" s="68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s="16" customFormat="1" ht="42" customHeight="1">
      <c r="A100" s="47" t="s">
        <v>23</v>
      </c>
      <c r="B100" s="62" t="s">
        <v>310</v>
      </c>
      <c r="C100" s="47" t="s">
        <v>182</v>
      </c>
      <c r="D100" s="47" t="s">
        <v>185</v>
      </c>
      <c r="E100" s="47" t="s">
        <v>335</v>
      </c>
      <c r="F100" s="47" t="s">
        <v>187</v>
      </c>
      <c r="G100" s="71">
        <v>2754.1</v>
      </c>
      <c r="H100" s="71">
        <v>2754.1</v>
      </c>
      <c r="I100" s="71">
        <v>2754.1</v>
      </c>
      <c r="J100" s="66"/>
      <c r="K100" s="67"/>
      <c r="L100" s="68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s="16" customFormat="1" ht="33" customHeight="1">
      <c r="A101" s="47" t="s">
        <v>24</v>
      </c>
      <c r="B101" s="60" t="s">
        <v>145</v>
      </c>
      <c r="C101" s="47" t="s">
        <v>182</v>
      </c>
      <c r="D101" s="47" t="s">
        <v>185</v>
      </c>
      <c r="E101" s="47" t="s">
        <v>335</v>
      </c>
      <c r="F101" s="47" t="s">
        <v>108</v>
      </c>
      <c r="G101" s="61">
        <f>SUM(G102)</f>
        <v>48.7</v>
      </c>
      <c r="H101" s="61">
        <f>SUM(H102)</f>
        <v>48.7</v>
      </c>
      <c r="I101" s="61">
        <f>SUM(I102)</f>
        <v>48.7</v>
      </c>
      <c r="J101" s="66"/>
      <c r="K101" s="67"/>
      <c r="L101" s="68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s="16" customFormat="1" ht="42.75" customHeight="1">
      <c r="A102" s="47" t="s">
        <v>25</v>
      </c>
      <c r="B102" s="60" t="s">
        <v>146</v>
      </c>
      <c r="C102" s="47" t="s">
        <v>182</v>
      </c>
      <c r="D102" s="47" t="s">
        <v>185</v>
      </c>
      <c r="E102" s="47" t="s">
        <v>335</v>
      </c>
      <c r="F102" s="47" t="s">
        <v>101</v>
      </c>
      <c r="G102" s="71">
        <v>48.7</v>
      </c>
      <c r="H102" s="71">
        <v>48.7</v>
      </c>
      <c r="I102" s="71">
        <v>48.7</v>
      </c>
      <c r="J102" s="66"/>
      <c r="K102" s="67"/>
      <c r="L102" s="68"/>
      <c r="M102" s="64">
        <v>-0.5</v>
      </c>
      <c r="N102" s="64"/>
      <c r="O102" s="64"/>
      <c r="P102" s="64"/>
      <c r="Q102" s="64"/>
      <c r="R102" s="64"/>
      <c r="S102" s="64"/>
      <c r="T102" s="64"/>
      <c r="U102" s="64"/>
      <c r="V102" s="64"/>
      <c r="W102" s="64">
        <v>85</v>
      </c>
      <c r="X102" s="64"/>
      <c r="Y102" s="64"/>
      <c r="Z102" s="64"/>
      <c r="AA102" s="64"/>
      <c r="AB102" s="64"/>
    </row>
    <row r="103" spans="1:28" s="16" customFormat="1" ht="18.75" customHeight="1">
      <c r="A103" s="47" t="s">
        <v>26</v>
      </c>
      <c r="B103" s="62" t="s">
        <v>205</v>
      </c>
      <c r="C103" s="47" t="s">
        <v>182</v>
      </c>
      <c r="D103" s="47" t="s">
        <v>185</v>
      </c>
      <c r="E103" s="47" t="s">
        <v>335</v>
      </c>
      <c r="F103" s="47" t="s">
        <v>208</v>
      </c>
      <c r="G103" s="61">
        <f>SUM(G104)</f>
        <v>0.2</v>
      </c>
      <c r="H103" s="61">
        <f>SUM(H104)</f>
        <v>0.2</v>
      </c>
      <c r="I103" s="61">
        <f>SUM(I104)</f>
        <v>0.2</v>
      </c>
      <c r="J103" s="66"/>
      <c r="K103" s="67"/>
      <c r="L103" s="68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s="16" customFormat="1" ht="20.25" customHeight="1">
      <c r="A104" s="47" t="s">
        <v>27</v>
      </c>
      <c r="B104" s="62" t="s">
        <v>206</v>
      </c>
      <c r="C104" s="47" t="s">
        <v>182</v>
      </c>
      <c r="D104" s="47" t="s">
        <v>185</v>
      </c>
      <c r="E104" s="47" t="s">
        <v>335</v>
      </c>
      <c r="F104" s="47" t="s">
        <v>209</v>
      </c>
      <c r="G104" s="71">
        <v>0.2</v>
      </c>
      <c r="H104" s="71">
        <v>0.2</v>
      </c>
      <c r="I104" s="71">
        <v>0.2</v>
      </c>
      <c r="J104" s="66"/>
      <c r="K104" s="67"/>
      <c r="L104" s="68"/>
      <c r="M104" s="64">
        <v>0.5</v>
      </c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s="16" customFormat="1" ht="35.25" customHeight="1">
      <c r="A105" s="47" t="s">
        <v>28</v>
      </c>
      <c r="B105" s="48" t="s">
        <v>548</v>
      </c>
      <c r="C105" s="49" t="s">
        <v>183</v>
      </c>
      <c r="D105" s="49"/>
      <c r="E105" s="49"/>
      <c r="F105" s="49"/>
      <c r="G105" s="51">
        <f>G106+G194+G241+G277+G326+G364+G421+G456+G311</f>
        <v>346802.4000000001</v>
      </c>
      <c r="H105" s="51">
        <f>H106+H194+H241+H277+H326+H364+H421+H456+H311</f>
        <v>324327.10000000003</v>
      </c>
      <c r="I105" s="51">
        <f>I106+I194+I241+I277+I326+I364+I421+I456+I311</f>
        <v>345291.8</v>
      </c>
      <c r="J105" s="27">
        <f>SUM(J106:J467)</f>
        <v>24481</v>
      </c>
      <c r="K105" s="27">
        <f>SUM(K106:K467)</f>
        <v>148871.5</v>
      </c>
      <c r="L105" s="68"/>
      <c r="M105" s="64"/>
      <c r="N105" s="64"/>
      <c r="O105" s="64"/>
      <c r="P105" s="64"/>
      <c r="Q105" s="64"/>
      <c r="R105" s="64"/>
      <c r="S105" s="64">
        <f>SUM(S106:S470)</f>
        <v>25315.2</v>
      </c>
      <c r="T105" s="64">
        <f>SUM(T106:T470)</f>
        <v>195513.2</v>
      </c>
      <c r="U105" s="64"/>
      <c r="V105" s="64"/>
      <c r="W105" s="64">
        <f>SUM(W106:W470)</f>
        <v>22623.500000000004</v>
      </c>
      <c r="X105" s="64">
        <f>SUM(X106:X470)</f>
        <v>29632.7</v>
      </c>
      <c r="Y105" s="90">
        <f>SUM(Y106:Y473)</f>
        <v>269672.49999999994</v>
      </c>
      <c r="Z105" s="90">
        <f>SUM(Z106:Z473)</f>
        <v>27051.300000000003</v>
      </c>
      <c r="AA105" s="35">
        <f>SUM(AA106:AA473)</f>
        <v>326065.30000000005</v>
      </c>
      <c r="AB105" s="35">
        <f>SUM(AB106:AB473)</f>
        <v>20737.100000000002</v>
      </c>
    </row>
    <row r="106" spans="1:28" s="16" customFormat="1" ht="27.75" customHeight="1">
      <c r="A106" s="47" t="s">
        <v>186</v>
      </c>
      <c r="B106" s="48" t="s">
        <v>222</v>
      </c>
      <c r="C106" s="49" t="s">
        <v>183</v>
      </c>
      <c r="D106" s="49" t="s">
        <v>184</v>
      </c>
      <c r="E106" s="49"/>
      <c r="F106" s="49"/>
      <c r="G106" s="51">
        <f>G107+G113+G136+G142+G130</f>
        <v>72740.20000000001</v>
      </c>
      <c r="H106" s="51">
        <f>H107+H113+H136+H142+H130</f>
        <v>64644.90000000001</v>
      </c>
      <c r="I106" s="51">
        <f>I107+I113+I136+I142+I130</f>
        <v>64644.40000000001</v>
      </c>
      <c r="J106" s="66"/>
      <c r="K106" s="67"/>
      <c r="L106" s="68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s="16" customFormat="1" ht="47.25">
      <c r="A107" s="47" t="s">
        <v>196</v>
      </c>
      <c r="B107" s="52" t="s">
        <v>198</v>
      </c>
      <c r="C107" s="53" t="s">
        <v>183</v>
      </c>
      <c r="D107" s="53" t="s">
        <v>197</v>
      </c>
      <c r="E107" s="53"/>
      <c r="F107" s="53"/>
      <c r="G107" s="54">
        <f aca="true" t="shared" si="22" ref="G107:I111">G108</f>
        <v>2380.4</v>
      </c>
      <c r="H107" s="54">
        <f t="shared" si="22"/>
        <v>2380.4</v>
      </c>
      <c r="I107" s="54">
        <f t="shared" si="22"/>
        <v>2380.4</v>
      </c>
      <c r="J107" s="66"/>
      <c r="K107" s="67"/>
      <c r="L107" s="68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>
        <v>2087.4</v>
      </c>
      <c r="Z107" s="64"/>
      <c r="AA107" s="64"/>
      <c r="AB107" s="64"/>
    </row>
    <row r="108" spans="1:28" s="16" customFormat="1" ht="31.5">
      <c r="A108" s="47" t="s">
        <v>182</v>
      </c>
      <c r="B108" s="69" t="s">
        <v>380</v>
      </c>
      <c r="C108" s="47" t="s">
        <v>183</v>
      </c>
      <c r="D108" s="47" t="s">
        <v>197</v>
      </c>
      <c r="E108" s="70" t="s">
        <v>322</v>
      </c>
      <c r="F108" s="47"/>
      <c r="G108" s="61">
        <f t="shared" si="22"/>
        <v>2380.4</v>
      </c>
      <c r="H108" s="61">
        <f t="shared" si="22"/>
        <v>2380.4</v>
      </c>
      <c r="I108" s="61">
        <f t="shared" si="22"/>
        <v>2380.4</v>
      </c>
      <c r="J108" s="66"/>
      <c r="K108" s="67"/>
      <c r="L108" s="68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s="16" customFormat="1" ht="31.5">
      <c r="A109" s="47" t="s">
        <v>1008</v>
      </c>
      <c r="B109" s="69" t="s">
        <v>226</v>
      </c>
      <c r="C109" s="47" t="s">
        <v>183</v>
      </c>
      <c r="D109" s="47" t="s">
        <v>197</v>
      </c>
      <c r="E109" s="70" t="s">
        <v>339</v>
      </c>
      <c r="F109" s="47"/>
      <c r="G109" s="61">
        <f>G110</f>
        <v>2380.4</v>
      </c>
      <c r="H109" s="61">
        <f>H110</f>
        <v>2380.4</v>
      </c>
      <c r="I109" s="61">
        <f t="shared" si="22"/>
        <v>2380.4</v>
      </c>
      <c r="J109" s="66"/>
      <c r="K109" s="67"/>
      <c r="L109" s="68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s="16" customFormat="1" ht="63">
      <c r="A110" s="47" t="s">
        <v>1009</v>
      </c>
      <c r="B110" s="69" t="s">
        <v>642</v>
      </c>
      <c r="C110" s="47" t="s">
        <v>183</v>
      </c>
      <c r="D110" s="47" t="s">
        <v>197</v>
      </c>
      <c r="E110" s="70" t="s">
        <v>379</v>
      </c>
      <c r="F110" s="47"/>
      <c r="G110" s="61">
        <f>G111</f>
        <v>2380.4</v>
      </c>
      <c r="H110" s="61">
        <f>H111</f>
        <v>2380.4</v>
      </c>
      <c r="I110" s="61">
        <f>I111</f>
        <v>2380.4</v>
      </c>
      <c r="J110" s="66"/>
      <c r="K110" s="67">
        <v>1226.5</v>
      </c>
      <c r="L110" s="68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72">
        <v>2380.4</v>
      </c>
      <c r="AB110" s="64"/>
    </row>
    <row r="111" spans="1:28" s="16" customFormat="1" ht="85.5" customHeight="1">
      <c r="A111" s="47" t="s">
        <v>1010</v>
      </c>
      <c r="B111" s="62" t="s">
        <v>188</v>
      </c>
      <c r="C111" s="47" t="s">
        <v>183</v>
      </c>
      <c r="D111" s="47" t="s">
        <v>197</v>
      </c>
      <c r="E111" s="70" t="s">
        <v>379</v>
      </c>
      <c r="F111" s="47" t="s">
        <v>186</v>
      </c>
      <c r="G111" s="61">
        <f t="shared" si="22"/>
        <v>2380.4</v>
      </c>
      <c r="H111" s="61">
        <f t="shared" si="22"/>
        <v>2380.4</v>
      </c>
      <c r="I111" s="61">
        <f t="shared" si="22"/>
        <v>2380.4</v>
      </c>
      <c r="J111" s="66"/>
      <c r="K111" s="67"/>
      <c r="L111" s="68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s="16" customFormat="1" ht="39.75" customHeight="1">
      <c r="A112" s="47" t="s">
        <v>1011</v>
      </c>
      <c r="B112" s="62" t="s">
        <v>310</v>
      </c>
      <c r="C112" s="47" t="s">
        <v>183</v>
      </c>
      <c r="D112" s="47" t="s">
        <v>197</v>
      </c>
      <c r="E112" s="70" t="s">
        <v>379</v>
      </c>
      <c r="F112" s="47" t="s">
        <v>187</v>
      </c>
      <c r="G112" s="61">
        <v>2380.4</v>
      </c>
      <c r="H112" s="61">
        <v>2380.4</v>
      </c>
      <c r="I112" s="61">
        <v>2380.4</v>
      </c>
      <c r="J112" s="66"/>
      <c r="K112" s="67"/>
      <c r="L112" s="68"/>
      <c r="M112" s="64"/>
      <c r="N112" s="64"/>
      <c r="O112" s="64"/>
      <c r="P112" s="64"/>
      <c r="Q112" s="64"/>
      <c r="R112" s="64"/>
      <c r="S112" s="64"/>
      <c r="T112" s="64">
        <v>1876.6</v>
      </c>
      <c r="U112" s="64"/>
      <c r="V112" s="64"/>
      <c r="W112" s="64"/>
      <c r="X112" s="64"/>
      <c r="Y112" s="64"/>
      <c r="Z112" s="64"/>
      <c r="AA112" s="64"/>
      <c r="AB112" s="64"/>
    </row>
    <row r="113" spans="1:28" s="16" customFormat="1" ht="78.75" customHeight="1">
      <c r="A113" s="47" t="s">
        <v>1012</v>
      </c>
      <c r="B113" s="52" t="s">
        <v>210</v>
      </c>
      <c r="C113" s="53" t="s">
        <v>183</v>
      </c>
      <c r="D113" s="53" t="s">
        <v>228</v>
      </c>
      <c r="E113" s="53"/>
      <c r="F113" s="53"/>
      <c r="G113" s="54">
        <f>G114+G121</f>
        <v>32738.4</v>
      </c>
      <c r="H113" s="54">
        <f>H114+H121</f>
        <v>30192.5</v>
      </c>
      <c r="I113" s="54">
        <f>I114+I121</f>
        <v>30192.5</v>
      </c>
      <c r="J113" s="66"/>
      <c r="K113" s="67"/>
      <c r="L113" s="68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s="16" customFormat="1" ht="57.75" customHeight="1">
      <c r="A114" s="47" t="s">
        <v>1013</v>
      </c>
      <c r="B114" s="60" t="s">
        <v>301</v>
      </c>
      <c r="C114" s="47" t="s">
        <v>183</v>
      </c>
      <c r="D114" s="47" t="s">
        <v>228</v>
      </c>
      <c r="E114" s="47" t="s">
        <v>338</v>
      </c>
      <c r="F114" s="47"/>
      <c r="G114" s="71">
        <f aca="true" t="shared" si="23" ref="G114:I115">G115</f>
        <v>3412.4</v>
      </c>
      <c r="H114" s="71">
        <f t="shared" si="23"/>
        <v>3412.4</v>
      </c>
      <c r="I114" s="71">
        <f t="shared" si="23"/>
        <v>3412.4</v>
      </c>
      <c r="J114" s="66"/>
      <c r="K114" s="67"/>
      <c r="L114" s="68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s="16" customFormat="1" ht="39.75" customHeight="1">
      <c r="A115" s="47" t="s">
        <v>1014</v>
      </c>
      <c r="B115" s="60" t="s">
        <v>420</v>
      </c>
      <c r="C115" s="47" t="s">
        <v>183</v>
      </c>
      <c r="D115" s="47" t="s">
        <v>228</v>
      </c>
      <c r="E115" s="47" t="s">
        <v>359</v>
      </c>
      <c r="F115" s="47"/>
      <c r="G115" s="71">
        <f>G116</f>
        <v>3412.4</v>
      </c>
      <c r="H115" s="71">
        <f t="shared" si="23"/>
        <v>3412.4</v>
      </c>
      <c r="I115" s="71">
        <f t="shared" si="23"/>
        <v>3412.4</v>
      </c>
      <c r="J115" s="66"/>
      <c r="K115" s="67">
        <v>3252.6</v>
      </c>
      <c r="L115" s="68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s="15" customFormat="1" ht="111" customHeight="1">
      <c r="A116" s="47" t="s">
        <v>218</v>
      </c>
      <c r="B116" s="60" t="s">
        <v>862</v>
      </c>
      <c r="C116" s="47" t="s">
        <v>183</v>
      </c>
      <c r="D116" s="47" t="s">
        <v>228</v>
      </c>
      <c r="E116" s="47" t="s">
        <v>521</v>
      </c>
      <c r="F116" s="47"/>
      <c r="G116" s="71">
        <f>G117+G119</f>
        <v>3412.4</v>
      </c>
      <c r="H116" s="71">
        <f>H117+H119</f>
        <v>3412.4</v>
      </c>
      <c r="I116" s="71">
        <f>I117+I119</f>
        <v>3412.4</v>
      </c>
      <c r="J116" s="55"/>
      <c r="K116" s="56"/>
      <c r="L116" s="57"/>
      <c r="M116" s="58"/>
      <c r="N116" s="58"/>
      <c r="O116" s="58"/>
      <c r="P116" s="58"/>
      <c r="Q116" s="58"/>
      <c r="R116" s="58"/>
      <c r="S116" s="58"/>
      <c r="T116" s="58">
        <v>2304.2</v>
      </c>
      <c r="U116" s="58"/>
      <c r="V116" s="58"/>
      <c r="W116" s="58"/>
      <c r="X116" s="58"/>
      <c r="Y116" s="58">
        <v>2599.8</v>
      </c>
      <c r="Z116" s="58"/>
      <c r="AA116" s="91">
        <v>3412.4</v>
      </c>
      <c r="AB116" s="58"/>
    </row>
    <row r="117" spans="1:28" s="16" customFormat="1" ht="84" customHeight="1">
      <c r="A117" s="47" t="s">
        <v>183</v>
      </c>
      <c r="B117" s="62" t="s">
        <v>188</v>
      </c>
      <c r="C117" s="47" t="s">
        <v>183</v>
      </c>
      <c r="D117" s="47" t="s">
        <v>228</v>
      </c>
      <c r="E117" s="47" t="s">
        <v>521</v>
      </c>
      <c r="F117" s="47" t="s">
        <v>186</v>
      </c>
      <c r="G117" s="71">
        <f>G118</f>
        <v>3407.4</v>
      </c>
      <c r="H117" s="71">
        <f>H118</f>
        <v>3407.4</v>
      </c>
      <c r="I117" s="71">
        <f>I118</f>
        <v>3407.4</v>
      </c>
      <c r="J117" s="66"/>
      <c r="K117" s="67"/>
      <c r="L117" s="68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s="16" customFormat="1" ht="40.5" customHeight="1">
      <c r="A118" s="47" t="s">
        <v>1015</v>
      </c>
      <c r="B118" s="62" t="s">
        <v>310</v>
      </c>
      <c r="C118" s="47" t="s">
        <v>183</v>
      </c>
      <c r="D118" s="47" t="s">
        <v>228</v>
      </c>
      <c r="E118" s="47" t="s">
        <v>521</v>
      </c>
      <c r="F118" s="47" t="s">
        <v>187</v>
      </c>
      <c r="G118" s="71">
        <v>3407.4</v>
      </c>
      <c r="H118" s="71">
        <v>3407.4</v>
      </c>
      <c r="I118" s="71">
        <v>3407.4</v>
      </c>
      <c r="J118" s="66"/>
      <c r="K118" s="67"/>
      <c r="L118" s="68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s="16" customFormat="1" ht="35.25" customHeight="1">
      <c r="A119" s="47" t="s">
        <v>1016</v>
      </c>
      <c r="B119" s="60" t="s">
        <v>145</v>
      </c>
      <c r="C119" s="47" t="s">
        <v>183</v>
      </c>
      <c r="D119" s="47" t="s">
        <v>228</v>
      </c>
      <c r="E119" s="47" t="s">
        <v>521</v>
      </c>
      <c r="F119" s="47" t="s">
        <v>108</v>
      </c>
      <c r="G119" s="71">
        <f>G120</f>
        <v>5</v>
      </c>
      <c r="H119" s="71">
        <f>H120</f>
        <v>5</v>
      </c>
      <c r="I119" s="71">
        <f>I120</f>
        <v>5</v>
      </c>
      <c r="J119" s="66"/>
      <c r="K119" s="67"/>
      <c r="L119" s="68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s="16" customFormat="1" ht="40.5" customHeight="1">
      <c r="A120" s="47" t="s">
        <v>1017</v>
      </c>
      <c r="B120" s="60" t="s">
        <v>146</v>
      </c>
      <c r="C120" s="47" t="s">
        <v>183</v>
      </c>
      <c r="D120" s="47" t="s">
        <v>228</v>
      </c>
      <c r="E120" s="47" t="s">
        <v>521</v>
      </c>
      <c r="F120" s="47" t="s">
        <v>101</v>
      </c>
      <c r="G120" s="71">
        <v>5</v>
      </c>
      <c r="H120" s="71">
        <v>5</v>
      </c>
      <c r="I120" s="71">
        <v>5</v>
      </c>
      <c r="J120" s="66"/>
      <c r="K120" s="67"/>
      <c r="L120" s="68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>
        <v>20</v>
      </c>
      <c r="X120" s="64"/>
      <c r="Y120" s="64"/>
      <c r="Z120" s="64"/>
      <c r="AA120" s="64"/>
      <c r="AB120" s="64"/>
    </row>
    <row r="121" spans="1:28" s="16" customFormat="1" ht="40.5" customHeight="1">
      <c r="A121" s="47" t="s">
        <v>1018</v>
      </c>
      <c r="B121" s="69" t="s">
        <v>225</v>
      </c>
      <c r="C121" s="47" t="s">
        <v>183</v>
      </c>
      <c r="D121" s="47" t="s">
        <v>228</v>
      </c>
      <c r="E121" s="70" t="s">
        <v>322</v>
      </c>
      <c r="F121" s="47"/>
      <c r="G121" s="61">
        <f aca="true" t="shared" si="24" ref="G121:I122">G122</f>
        <v>29326</v>
      </c>
      <c r="H121" s="61">
        <f t="shared" si="24"/>
        <v>26780.1</v>
      </c>
      <c r="I121" s="61">
        <f t="shared" si="24"/>
        <v>26780.1</v>
      </c>
      <c r="J121" s="66"/>
      <c r="K121" s="67"/>
      <c r="L121" s="68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s="16" customFormat="1" ht="42.75" customHeight="1">
      <c r="A122" s="47" t="s">
        <v>1019</v>
      </c>
      <c r="B122" s="69" t="s">
        <v>226</v>
      </c>
      <c r="C122" s="47" t="s">
        <v>183</v>
      </c>
      <c r="D122" s="47" t="s">
        <v>228</v>
      </c>
      <c r="E122" s="70" t="s">
        <v>339</v>
      </c>
      <c r="F122" s="47"/>
      <c r="G122" s="61">
        <f t="shared" si="24"/>
        <v>29326</v>
      </c>
      <c r="H122" s="61">
        <f t="shared" si="24"/>
        <v>26780.1</v>
      </c>
      <c r="I122" s="61">
        <f t="shared" si="24"/>
        <v>26780.1</v>
      </c>
      <c r="J122" s="66"/>
      <c r="K122" s="67"/>
      <c r="L122" s="68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s="16" customFormat="1" ht="67.5" customHeight="1">
      <c r="A123" s="47" t="s">
        <v>1020</v>
      </c>
      <c r="B123" s="69" t="s">
        <v>227</v>
      </c>
      <c r="C123" s="47" t="s">
        <v>183</v>
      </c>
      <c r="D123" s="47" t="s">
        <v>228</v>
      </c>
      <c r="E123" s="70" t="s">
        <v>340</v>
      </c>
      <c r="F123" s="47"/>
      <c r="G123" s="61">
        <f>G124+G126+G128</f>
        <v>29326</v>
      </c>
      <c r="H123" s="61">
        <f>H124+H126+H128</f>
        <v>26780.1</v>
      </c>
      <c r="I123" s="61">
        <f>I124+I126+I128</f>
        <v>26780.1</v>
      </c>
      <c r="J123" s="66"/>
      <c r="K123" s="67">
        <v>17411.2</v>
      </c>
      <c r="L123" s="68"/>
      <c r="M123" s="64"/>
      <c r="N123" s="64"/>
      <c r="O123" s="64"/>
      <c r="P123" s="64"/>
      <c r="Q123" s="64"/>
      <c r="R123" s="64"/>
      <c r="S123" s="64"/>
      <c r="T123" s="64">
        <v>21860.2</v>
      </c>
      <c r="U123" s="64"/>
      <c r="V123" s="64"/>
      <c r="W123" s="64"/>
      <c r="X123" s="64"/>
      <c r="Y123" s="64">
        <v>25518.2</v>
      </c>
      <c r="Z123" s="64"/>
      <c r="AA123" s="72">
        <v>29326</v>
      </c>
      <c r="AB123" s="64"/>
    </row>
    <row r="124" spans="1:28" s="16" customFormat="1" ht="84" customHeight="1">
      <c r="A124" s="47" t="s">
        <v>1021</v>
      </c>
      <c r="B124" s="62" t="s">
        <v>188</v>
      </c>
      <c r="C124" s="47" t="s">
        <v>183</v>
      </c>
      <c r="D124" s="47" t="s">
        <v>228</v>
      </c>
      <c r="E124" s="70" t="s">
        <v>340</v>
      </c>
      <c r="F124" s="47" t="s">
        <v>186</v>
      </c>
      <c r="G124" s="61">
        <f>G125</f>
        <v>22922.1</v>
      </c>
      <c r="H124" s="61">
        <f>H125</f>
        <v>22922.1</v>
      </c>
      <c r="I124" s="61">
        <f>I125</f>
        <v>22922.1</v>
      </c>
      <c r="J124" s="92"/>
      <c r="K124" s="67"/>
      <c r="L124" s="68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s="16" customFormat="1" ht="39.75" customHeight="1">
      <c r="A125" s="47" t="s">
        <v>1022</v>
      </c>
      <c r="B125" s="62" t="s">
        <v>310</v>
      </c>
      <c r="C125" s="47" t="s">
        <v>183</v>
      </c>
      <c r="D125" s="47" t="s">
        <v>228</v>
      </c>
      <c r="E125" s="70" t="s">
        <v>340</v>
      </c>
      <c r="F125" s="47" t="s">
        <v>187</v>
      </c>
      <c r="G125" s="71">
        <v>22922.1</v>
      </c>
      <c r="H125" s="71">
        <v>22922.1</v>
      </c>
      <c r="I125" s="71">
        <v>22922.1</v>
      </c>
      <c r="J125" s="93"/>
      <c r="K125" s="67"/>
      <c r="L125" s="68"/>
      <c r="M125" s="64">
        <f>-112.7+(-125.3)-451.2+(-98.9)</f>
        <v>-788.1</v>
      </c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s="16" customFormat="1" ht="39" customHeight="1">
      <c r="A126" s="47" t="s">
        <v>187</v>
      </c>
      <c r="B126" s="60" t="s">
        <v>145</v>
      </c>
      <c r="C126" s="47" t="s">
        <v>183</v>
      </c>
      <c r="D126" s="47" t="s">
        <v>228</v>
      </c>
      <c r="E126" s="70" t="s">
        <v>340</v>
      </c>
      <c r="F126" s="47" t="s">
        <v>108</v>
      </c>
      <c r="G126" s="61">
        <f>G127</f>
        <v>6076.5</v>
      </c>
      <c r="H126" s="61">
        <f>H127</f>
        <v>3708</v>
      </c>
      <c r="I126" s="61">
        <f>I127</f>
        <v>3708</v>
      </c>
      <c r="J126" s="93"/>
      <c r="K126" s="67"/>
      <c r="L126" s="68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s="16" customFormat="1" ht="30" customHeight="1">
      <c r="A127" s="47" t="s">
        <v>671</v>
      </c>
      <c r="B127" s="60" t="s">
        <v>146</v>
      </c>
      <c r="C127" s="47" t="s">
        <v>183</v>
      </c>
      <c r="D127" s="47" t="s">
        <v>228</v>
      </c>
      <c r="E127" s="70" t="s">
        <v>340</v>
      </c>
      <c r="F127" s="47" t="s">
        <v>101</v>
      </c>
      <c r="G127" s="71">
        <f>3708+2368.5</f>
        <v>6076.5</v>
      </c>
      <c r="H127" s="71">
        <v>3708</v>
      </c>
      <c r="I127" s="71">
        <v>3708</v>
      </c>
      <c r="J127" s="93"/>
      <c r="K127" s="67"/>
      <c r="L127" s="68"/>
      <c r="M127" s="64">
        <f>SUM(-100+989-97.9-126.6)</f>
        <v>664.5</v>
      </c>
      <c r="N127" s="64"/>
      <c r="O127" s="64"/>
      <c r="P127" s="64"/>
      <c r="Q127" s="64"/>
      <c r="R127" s="64"/>
      <c r="S127" s="64"/>
      <c r="T127" s="64"/>
      <c r="U127" s="64"/>
      <c r="V127" s="64"/>
      <c r="W127" s="64">
        <f>-26-4.3-150</f>
        <v>-180.3</v>
      </c>
      <c r="X127" s="64"/>
      <c r="Y127" s="64"/>
      <c r="Z127" s="64"/>
      <c r="AA127" s="64"/>
      <c r="AB127" s="64"/>
    </row>
    <row r="128" spans="1:28" s="16" customFormat="1" ht="18.75" customHeight="1">
      <c r="A128" s="47" t="s">
        <v>29</v>
      </c>
      <c r="B128" s="62" t="s">
        <v>205</v>
      </c>
      <c r="C128" s="47" t="s">
        <v>183</v>
      </c>
      <c r="D128" s="47" t="s">
        <v>228</v>
      </c>
      <c r="E128" s="70" t="s">
        <v>340</v>
      </c>
      <c r="F128" s="47" t="s">
        <v>208</v>
      </c>
      <c r="G128" s="71">
        <f>SUM(G129)</f>
        <v>327.4</v>
      </c>
      <c r="H128" s="71">
        <f>SUM(H129)</f>
        <v>150</v>
      </c>
      <c r="I128" s="71">
        <f>SUM(I129)</f>
        <v>150</v>
      </c>
      <c r="J128" s="93"/>
      <c r="K128" s="67"/>
      <c r="L128" s="68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16" customFormat="1" ht="18.75" customHeight="1">
      <c r="A129" s="47" t="s">
        <v>30</v>
      </c>
      <c r="B129" s="62" t="s">
        <v>206</v>
      </c>
      <c r="C129" s="47" t="s">
        <v>183</v>
      </c>
      <c r="D129" s="47" t="s">
        <v>228</v>
      </c>
      <c r="E129" s="70" t="s">
        <v>340</v>
      </c>
      <c r="F129" s="47" t="s">
        <v>209</v>
      </c>
      <c r="G129" s="71">
        <v>327.4</v>
      </c>
      <c r="H129" s="71">
        <v>150</v>
      </c>
      <c r="I129" s="71">
        <v>150</v>
      </c>
      <c r="J129" s="93"/>
      <c r="K129" s="67"/>
      <c r="L129" s="68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>
        <f>26+150</f>
        <v>176</v>
      </c>
      <c r="X129" s="64"/>
      <c r="Y129" s="64"/>
      <c r="Z129" s="64"/>
      <c r="AA129" s="64"/>
      <c r="AB129" s="64"/>
    </row>
    <row r="130" spans="1:28" s="16" customFormat="1" ht="22.5" customHeight="1">
      <c r="A130" s="47" t="s">
        <v>31</v>
      </c>
      <c r="B130" s="94" t="s">
        <v>464</v>
      </c>
      <c r="C130" s="53" t="s">
        <v>183</v>
      </c>
      <c r="D130" s="53" t="s">
        <v>465</v>
      </c>
      <c r="E130" s="79"/>
      <c r="F130" s="53"/>
      <c r="G130" s="80">
        <f aca="true" t="shared" si="25" ref="G130:I134">G131</f>
        <v>0.6</v>
      </c>
      <c r="H130" s="80">
        <f t="shared" si="25"/>
        <v>0.5</v>
      </c>
      <c r="I130" s="80">
        <f t="shared" si="25"/>
        <v>0</v>
      </c>
      <c r="J130" s="66"/>
      <c r="K130" s="67"/>
      <c r="L130" s="68"/>
      <c r="M130" s="64"/>
      <c r="N130" s="64"/>
      <c r="O130" s="64"/>
      <c r="P130" s="64"/>
      <c r="Q130" s="64"/>
      <c r="R130" s="64"/>
      <c r="S130" s="64">
        <v>5.4</v>
      </c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s="16" customFormat="1" ht="36" customHeight="1">
      <c r="A131" s="47" t="s">
        <v>32</v>
      </c>
      <c r="B131" s="69" t="s">
        <v>225</v>
      </c>
      <c r="C131" s="47" t="s">
        <v>183</v>
      </c>
      <c r="D131" s="47" t="s">
        <v>465</v>
      </c>
      <c r="E131" s="70" t="s">
        <v>322</v>
      </c>
      <c r="F131" s="47"/>
      <c r="G131" s="71">
        <f t="shared" si="25"/>
        <v>0.6</v>
      </c>
      <c r="H131" s="71">
        <f t="shared" si="25"/>
        <v>0.5</v>
      </c>
      <c r="I131" s="71">
        <f t="shared" si="25"/>
        <v>0</v>
      </c>
      <c r="J131" s="66"/>
      <c r="K131" s="67"/>
      <c r="L131" s="68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s="16" customFormat="1" ht="36.75" customHeight="1">
      <c r="A132" s="47" t="s">
        <v>33</v>
      </c>
      <c r="B132" s="69" t="s">
        <v>226</v>
      </c>
      <c r="C132" s="47" t="s">
        <v>183</v>
      </c>
      <c r="D132" s="47" t="s">
        <v>465</v>
      </c>
      <c r="E132" s="70" t="s">
        <v>339</v>
      </c>
      <c r="F132" s="47"/>
      <c r="G132" s="71">
        <f t="shared" si="25"/>
        <v>0.6</v>
      </c>
      <c r="H132" s="71">
        <f t="shared" si="25"/>
        <v>0.5</v>
      </c>
      <c r="I132" s="71">
        <f t="shared" si="25"/>
        <v>0</v>
      </c>
      <c r="J132" s="66"/>
      <c r="K132" s="67"/>
      <c r="L132" s="68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s="16" customFormat="1" ht="98.25" customHeight="1">
      <c r="A133" s="47" t="s">
        <v>34</v>
      </c>
      <c r="B133" s="60" t="s">
        <v>643</v>
      </c>
      <c r="C133" s="47" t="s">
        <v>183</v>
      </c>
      <c r="D133" s="47" t="s">
        <v>465</v>
      </c>
      <c r="E133" s="70" t="s">
        <v>466</v>
      </c>
      <c r="F133" s="47"/>
      <c r="G133" s="71">
        <f t="shared" si="25"/>
        <v>0.6</v>
      </c>
      <c r="H133" s="71">
        <f t="shared" si="25"/>
        <v>0.5</v>
      </c>
      <c r="I133" s="71">
        <f t="shared" si="25"/>
        <v>0</v>
      </c>
      <c r="J133" s="66">
        <v>1.8</v>
      </c>
      <c r="K133" s="67"/>
      <c r="L133" s="68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s="16" customFormat="1" ht="36" customHeight="1">
      <c r="A134" s="47" t="s">
        <v>35</v>
      </c>
      <c r="B134" s="60" t="s">
        <v>145</v>
      </c>
      <c r="C134" s="47" t="s">
        <v>183</v>
      </c>
      <c r="D134" s="47" t="s">
        <v>465</v>
      </c>
      <c r="E134" s="70" t="s">
        <v>466</v>
      </c>
      <c r="F134" s="47" t="s">
        <v>108</v>
      </c>
      <c r="G134" s="71">
        <f t="shared" si="25"/>
        <v>0.6</v>
      </c>
      <c r="H134" s="71">
        <f t="shared" si="25"/>
        <v>0.5</v>
      </c>
      <c r="I134" s="71">
        <f t="shared" si="25"/>
        <v>0</v>
      </c>
      <c r="J134" s="66"/>
      <c r="K134" s="67"/>
      <c r="L134" s="68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s="16" customFormat="1" ht="37.5" customHeight="1">
      <c r="A135" s="47" t="s">
        <v>120</v>
      </c>
      <c r="B135" s="60" t="s">
        <v>146</v>
      </c>
      <c r="C135" s="47" t="s">
        <v>183</v>
      </c>
      <c r="D135" s="47" t="s">
        <v>465</v>
      </c>
      <c r="E135" s="70" t="s">
        <v>466</v>
      </c>
      <c r="F135" s="47" t="s">
        <v>101</v>
      </c>
      <c r="G135" s="71">
        <v>0.6</v>
      </c>
      <c r="H135" s="71">
        <v>0.5</v>
      </c>
      <c r="I135" s="71">
        <v>0</v>
      </c>
      <c r="J135" s="71"/>
      <c r="K135" s="67"/>
      <c r="L135" s="68">
        <v>3</v>
      </c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>
        <v>-0.7</v>
      </c>
      <c r="Y135" s="64"/>
      <c r="Z135" s="64">
        <v>55</v>
      </c>
      <c r="AA135" s="64"/>
      <c r="AB135" s="72">
        <v>0.6</v>
      </c>
    </row>
    <row r="136" spans="1:28" s="16" customFormat="1" ht="21" customHeight="1">
      <c r="A136" s="47" t="s">
        <v>121</v>
      </c>
      <c r="B136" s="52" t="s">
        <v>229</v>
      </c>
      <c r="C136" s="53" t="s">
        <v>183</v>
      </c>
      <c r="D136" s="53" t="s">
        <v>232</v>
      </c>
      <c r="E136" s="79"/>
      <c r="F136" s="53"/>
      <c r="G136" s="54">
        <f aca="true" t="shared" si="26" ref="G136:I137">G137</f>
        <v>5000</v>
      </c>
      <c r="H136" s="54">
        <f t="shared" si="26"/>
        <v>100</v>
      </c>
      <c r="I136" s="54">
        <f t="shared" si="26"/>
        <v>100</v>
      </c>
      <c r="J136" s="66"/>
      <c r="K136" s="67"/>
      <c r="L136" s="68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>
        <v>200</v>
      </c>
      <c r="Z136" s="64"/>
      <c r="AA136" s="64"/>
      <c r="AB136" s="64"/>
    </row>
    <row r="137" spans="1:28" s="16" customFormat="1" ht="39" customHeight="1">
      <c r="A137" s="47" t="s">
        <v>122</v>
      </c>
      <c r="B137" s="69" t="s">
        <v>225</v>
      </c>
      <c r="C137" s="47" t="s">
        <v>183</v>
      </c>
      <c r="D137" s="47" t="s">
        <v>232</v>
      </c>
      <c r="E137" s="70" t="s">
        <v>322</v>
      </c>
      <c r="F137" s="47"/>
      <c r="G137" s="61">
        <f t="shared" si="26"/>
        <v>5000</v>
      </c>
      <c r="H137" s="61">
        <f t="shared" si="26"/>
        <v>100</v>
      </c>
      <c r="I137" s="61">
        <f t="shared" si="26"/>
        <v>100</v>
      </c>
      <c r="J137" s="66"/>
      <c r="K137" s="67"/>
      <c r="L137" s="68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s="16" customFormat="1" ht="32.25" customHeight="1">
      <c r="A138" s="47" t="s">
        <v>123</v>
      </c>
      <c r="B138" s="69" t="s">
        <v>226</v>
      </c>
      <c r="C138" s="47" t="s">
        <v>183</v>
      </c>
      <c r="D138" s="47" t="s">
        <v>232</v>
      </c>
      <c r="E138" s="70" t="s">
        <v>339</v>
      </c>
      <c r="F138" s="47"/>
      <c r="G138" s="61">
        <f aca="true" t="shared" si="27" ref="G138:I140">G139</f>
        <v>5000</v>
      </c>
      <c r="H138" s="61">
        <f t="shared" si="27"/>
        <v>100</v>
      </c>
      <c r="I138" s="61">
        <f t="shared" si="27"/>
        <v>100</v>
      </c>
      <c r="J138" s="66"/>
      <c r="K138" s="67"/>
      <c r="L138" s="68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s="16" customFormat="1" ht="72" customHeight="1">
      <c r="A139" s="47" t="s">
        <v>220</v>
      </c>
      <c r="B139" s="69" t="s">
        <v>230</v>
      </c>
      <c r="C139" s="47" t="s">
        <v>183</v>
      </c>
      <c r="D139" s="47" t="s">
        <v>232</v>
      </c>
      <c r="E139" s="70" t="s">
        <v>342</v>
      </c>
      <c r="F139" s="47"/>
      <c r="G139" s="61">
        <f t="shared" si="27"/>
        <v>5000</v>
      </c>
      <c r="H139" s="61">
        <f t="shared" si="27"/>
        <v>100</v>
      </c>
      <c r="I139" s="61">
        <f t="shared" si="27"/>
        <v>100</v>
      </c>
      <c r="J139" s="66"/>
      <c r="K139" s="66">
        <v>100</v>
      </c>
      <c r="L139" s="6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s="16" customFormat="1" ht="24.75" customHeight="1">
      <c r="A140" s="47" t="s">
        <v>391</v>
      </c>
      <c r="B140" s="62" t="s">
        <v>205</v>
      </c>
      <c r="C140" s="47" t="s">
        <v>183</v>
      </c>
      <c r="D140" s="47" t="s">
        <v>232</v>
      </c>
      <c r="E140" s="70" t="s">
        <v>342</v>
      </c>
      <c r="F140" s="47" t="s">
        <v>208</v>
      </c>
      <c r="G140" s="61">
        <f t="shared" si="27"/>
        <v>5000</v>
      </c>
      <c r="H140" s="61">
        <f t="shared" si="27"/>
        <v>100</v>
      </c>
      <c r="I140" s="61">
        <f t="shared" si="27"/>
        <v>100</v>
      </c>
      <c r="J140" s="66"/>
      <c r="K140" s="67"/>
      <c r="L140" s="68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s="16" customFormat="1" ht="27.75" customHeight="1">
      <c r="A141" s="47" t="s">
        <v>392</v>
      </c>
      <c r="B141" s="62" t="s">
        <v>231</v>
      </c>
      <c r="C141" s="47" t="s">
        <v>183</v>
      </c>
      <c r="D141" s="47" t="s">
        <v>232</v>
      </c>
      <c r="E141" s="70" t="s">
        <v>342</v>
      </c>
      <c r="F141" s="47" t="s">
        <v>233</v>
      </c>
      <c r="G141" s="61">
        <v>5000</v>
      </c>
      <c r="H141" s="61">
        <v>100</v>
      </c>
      <c r="I141" s="61">
        <v>100</v>
      </c>
      <c r="J141" s="66"/>
      <c r="K141" s="67"/>
      <c r="L141" s="68"/>
      <c r="M141" s="64">
        <v>-100</v>
      </c>
      <c r="N141" s="64"/>
      <c r="O141" s="64"/>
      <c r="P141" s="64"/>
      <c r="Q141" s="64"/>
      <c r="R141" s="64"/>
      <c r="S141" s="64"/>
      <c r="T141" s="64">
        <v>100</v>
      </c>
      <c r="U141" s="64"/>
      <c r="V141" s="64"/>
      <c r="W141" s="64">
        <v>200</v>
      </c>
      <c r="X141" s="64"/>
      <c r="Y141" s="64"/>
      <c r="Z141" s="64"/>
      <c r="AA141" s="72">
        <v>5000</v>
      </c>
      <c r="AB141" s="64"/>
    </row>
    <row r="142" spans="1:28" s="16" customFormat="1" ht="25.5" customHeight="1">
      <c r="A142" s="47" t="s">
        <v>1193</v>
      </c>
      <c r="B142" s="52" t="s">
        <v>221</v>
      </c>
      <c r="C142" s="53" t="s">
        <v>183</v>
      </c>
      <c r="D142" s="53" t="s">
        <v>219</v>
      </c>
      <c r="E142" s="53"/>
      <c r="F142" s="53"/>
      <c r="G142" s="54">
        <f>SUM(G150+G164+G173+G182+G143)</f>
        <v>32620.800000000003</v>
      </c>
      <c r="H142" s="54">
        <f>SUM(H150+H164+H173+H182+H143)</f>
        <v>31971.500000000004</v>
      </c>
      <c r="I142" s="54">
        <f>SUM(I150+I164+I173+I182+I143)</f>
        <v>31971.500000000004</v>
      </c>
      <c r="J142" s="66"/>
      <c r="K142" s="67"/>
      <c r="L142" s="68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s="16" customFormat="1" ht="47.25" customHeight="1">
      <c r="A143" s="47" t="s">
        <v>103</v>
      </c>
      <c r="B143" s="69" t="s">
        <v>276</v>
      </c>
      <c r="C143" s="47" t="s">
        <v>183</v>
      </c>
      <c r="D143" s="47" t="s">
        <v>219</v>
      </c>
      <c r="E143" s="47" t="s">
        <v>367</v>
      </c>
      <c r="F143" s="47"/>
      <c r="G143" s="71">
        <f aca="true" t="shared" si="28" ref="G143:I144">SUM(G144)</f>
        <v>236.8</v>
      </c>
      <c r="H143" s="71">
        <f t="shared" si="28"/>
        <v>236.4</v>
      </c>
      <c r="I143" s="71">
        <f t="shared" si="28"/>
        <v>236.4</v>
      </c>
      <c r="J143" s="66"/>
      <c r="K143" s="67"/>
      <c r="L143" s="68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s="16" customFormat="1" ht="40.5" customHeight="1">
      <c r="A144" s="47" t="s">
        <v>1194</v>
      </c>
      <c r="B144" s="69" t="s">
        <v>240</v>
      </c>
      <c r="C144" s="47" t="s">
        <v>183</v>
      </c>
      <c r="D144" s="47" t="s">
        <v>219</v>
      </c>
      <c r="E144" s="47" t="s">
        <v>369</v>
      </c>
      <c r="F144" s="47"/>
      <c r="G144" s="71">
        <f t="shared" si="28"/>
        <v>236.8</v>
      </c>
      <c r="H144" s="71">
        <f t="shared" si="28"/>
        <v>236.4</v>
      </c>
      <c r="I144" s="71">
        <f t="shared" si="28"/>
        <v>236.4</v>
      </c>
      <c r="J144" s="66"/>
      <c r="K144" s="67"/>
      <c r="L144" s="68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72">
        <v>236.8</v>
      </c>
    </row>
    <row r="145" spans="1:28" s="16" customFormat="1" ht="147.75" customHeight="1">
      <c r="A145" s="47" t="s">
        <v>1195</v>
      </c>
      <c r="B145" s="95" t="s">
        <v>867</v>
      </c>
      <c r="C145" s="47" t="s">
        <v>183</v>
      </c>
      <c r="D145" s="47" t="s">
        <v>219</v>
      </c>
      <c r="E145" s="47" t="s">
        <v>866</v>
      </c>
      <c r="F145" s="47"/>
      <c r="G145" s="71">
        <f>G146+G148</f>
        <v>236.8</v>
      </c>
      <c r="H145" s="71">
        <f>H146+H148</f>
        <v>236.4</v>
      </c>
      <c r="I145" s="71">
        <f>I146+I148</f>
        <v>236.4</v>
      </c>
      <c r="J145" s="66"/>
      <c r="K145" s="67"/>
      <c r="L145" s="68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s="16" customFormat="1" ht="87" customHeight="1">
      <c r="A146" s="47" t="s">
        <v>1196</v>
      </c>
      <c r="B146" s="62" t="s">
        <v>188</v>
      </c>
      <c r="C146" s="47" t="s">
        <v>183</v>
      </c>
      <c r="D146" s="47" t="s">
        <v>219</v>
      </c>
      <c r="E146" s="47" t="s">
        <v>866</v>
      </c>
      <c r="F146" s="47" t="s">
        <v>186</v>
      </c>
      <c r="G146" s="71">
        <f aca="true" t="shared" si="29" ref="G146:I148">G147</f>
        <v>229</v>
      </c>
      <c r="H146" s="71">
        <f t="shared" si="29"/>
        <v>229</v>
      </c>
      <c r="I146" s="71">
        <f t="shared" si="29"/>
        <v>229</v>
      </c>
      <c r="J146" s="66"/>
      <c r="K146" s="67"/>
      <c r="L146" s="68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s="16" customFormat="1" ht="38.25" customHeight="1">
      <c r="A147" s="47" t="s">
        <v>1023</v>
      </c>
      <c r="B147" s="62" t="s">
        <v>310</v>
      </c>
      <c r="C147" s="47" t="s">
        <v>183</v>
      </c>
      <c r="D147" s="47" t="s">
        <v>219</v>
      </c>
      <c r="E147" s="47" t="s">
        <v>866</v>
      </c>
      <c r="F147" s="47" t="s">
        <v>187</v>
      </c>
      <c r="G147" s="71">
        <v>229</v>
      </c>
      <c r="H147" s="71">
        <v>229</v>
      </c>
      <c r="I147" s="71">
        <v>229</v>
      </c>
      <c r="J147" s="66"/>
      <c r="K147" s="67"/>
      <c r="L147" s="68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s="16" customFormat="1" ht="42.75" customHeight="1">
      <c r="A148" s="47" t="s">
        <v>672</v>
      </c>
      <c r="B148" s="60" t="s">
        <v>145</v>
      </c>
      <c r="C148" s="47" t="s">
        <v>183</v>
      </c>
      <c r="D148" s="47" t="s">
        <v>219</v>
      </c>
      <c r="E148" s="47" t="s">
        <v>866</v>
      </c>
      <c r="F148" s="47" t="s">
        <v>108</v>
      </c>
      <c r="G148" s="71">
        <f t="shared" si="29"/>
        <v>7.8</v>
      </c>
      <c r="H148" s="71">
        <f t="shared" si="29"/>
        <v>7.4</v>
      </c>
      <c r="I148" s="71">
        <f t="shared" si="29"/>
        <v>7.4</v>
      </c>
      <c r="J148" s="66"/>
      <c r="K148" s="67"/>
      <c r="L148" s="68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s="16" customFormat="1" ht="40.5" customHeight="1">
      <c r="A149" s="47" t="s">
        <v>673</v>
      </c>
      <c r="B149" s="60" t="s">
        <v>146</v>
      </c>
      <c r="C149" s="47" t="s">
        <v>183</v>
      </c>
      <c r="D149" s="47" t="s">
        <v>219</v>
      </c>
      <c r="E149" s="47" t="s">
        <v>866</v>
      </c>
      <c r="F149" s="47" t="s">
        <v>101</v>
      </c>
      <c r="G149" s="71">
        <v>7.8</v>
      </c>
      <c r="H149" s="71">
        <v>7.4</v>
      </c>
      <c r="I149" s="71">
        <v>7.4</v>
      </c>
      <c r="J149" s="66"/>
      <c r="K149" s="67"/>
      <c r="L149" s="68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s="16" customFormat="1" ht="39" customHeight="1">
      <c r="A150" s="47" t="s">
        <v>429</v>
      </c>
      <c r="B150" s="69" t="s">
        <v>300</v>
      </c>
      <c r="C150" s="47" t="s">
        <v>183</v>
      </c>
      <c r="D150" s="47" t="s">
        <v>219</v>
      </c>
      <c r="E150" s="47" t="s">
        <v>337</v>
      </c>
      <c r="F150" s="47"/>
      <c r="G150" s="61">
        <f>G151</f>
        <v>2670.6000000000004</v>
      </c>
      <c r="H150" s="61">
        <f>H151</f>
        <v>2487.7000000000003</v>
      </c>
      <c r="I150" s="61">
        <f>I151</f>
        <v>2487.7000000000003</v>
      </c>
      <c r="J150" s="66"/>
      <c r="K150" s="67"/>
      <c r="L150" s="68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s="16" customFormat="1" ht="40.5" customHeight="1">
      <c r="A151" s="47" t="s">
        <v>430</v>
      </c>
      <c r="B151" s="60" t="s">
        <v>234</v>
      </c>
      <c r="C151" s="47" t="s">
        <v>183</v>
      </c>
      <c r="D151" s="47" t="s">
        <v>219</v>
      </c>
      <c r="E151" s="47" t="s">
        <v>343</v>
      </c>
      <c r="F151" s="47"/>
      <c r="G151" s="61">
        <f>G152+G159</f>
        <v>2670.6000000000004</v>
      </c>
      <c r="H151" s="61">
        <f>H152+H159</f>
        <v>2487.7000000000003</v>
      </c>
      <c r="I151" s="61">
        <f>I152+I159</f>
        <v>2487.7000000000003</v>
      </c>
      <c r="J151" s="66"/>
      <c r="K151" s="67"/>
      <c r="L151" s="68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s="16" customFormat="1" ht="94.5">
      <c r="A152" s="47" t="s">
        <v>431</v>
      </c>
      <c r="B152" s="60" t="s">
        <v>740</v>
      </c>
      <c r="C152" s="47" t="s">
        <v>183</v>
      </c>
      <c r="D152" s="47" t="s">
        <v>219</v>
      </c>
      <c r="E152" s="47" t="s">
        <v>739</v>
      </c>
      <c r="F152" s="47"/>
      <c r="G152" s="61">
        <f>G153+G155+G157</f>
        <v>2523.3</v>
      </c>
      <c r="H152" s="61">
        <f>H153+H155+H157</f>
        <v>2340.4</v>
      </c>
      <c r="I152" s="61">
        <f>I153+I155+I157</f>
        <v>2340.4</v>
      </c>
      <c r="J152" s="66"/>
      <c r="K152" s="67">
        <v>2087.5</v>
      </c>
      <c r="L152" s="68"/>
      <c r="M152" s="64"/>
      <c r="N152" s="64"/>
      <c r="O152" s="64"/>
      <c r="P152" s="64"/>
      <c r="Q152" s="64"/>
      <c r="R152" s="64"/>
      <c r="S152" s="64"/>
      <c r="T152" s="64">
        <v>1628</v>
      </c>
      <c r="U152" s="64"/>
      <c r="V152" s="64"/>
      <c r="W152" s="64"/>
      <c r="X152" s="64"/>
      <c r="Y152" s="64">
        <v>2042.6</v>
      </c>
      <c r="Z152" s="64"/>
      <c r="AA152" s="72">
        <v>2523.3</v>
      </c>
      <c r="AB152" s="64"/>
    </row>
    <row r="153" spans="1:28" s="16" customFormat="1" ht="88.5" customHeight="1">
      <c r="A153" s="47" t="s">
        <v>432</v>
      </c>
      <c r="B153" s="62" t="s">
        <v>188</v>
      </c>
      <c r="C153" s="47" t="s">
        <v>183</v>
      </c>
      <c r="D153" s="47" t="s">
        <v>219</v>
      </c>
      <c r="E153" s="47" t="s">
        <v>739</v>
      </c>
      <c r="F153" s="47" t="s">
        <v>186</v>
      </c>
      <c r="G153" s="61">
        <f>G154</f>
        <v>2190.3</v>
      </c>
      <c r="H153" s="61">
        <f>H154</f>
        <v>2190.3</v>
      </c>
      <c r="I153" s="61">
        <f>I154</f>
        <v>2190.3</v>
      </c>
      <c r="J153" s="66"/>
      <c r="K153" s="67"/>
      <c r="L153" s="68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s="16" customFormat="1" ht="15.75">
      <c r="A154" s="47" t="s">
        <v>433</v>
      </c>
      <c r="B154" s="62" t="s">
        <v>189</v>
      </c>
      <c r="C154" s="47" t="s">
        <v>183</v>
      </c>
      <c r="D154" s="47" t="s">
        <v>219</v>
      </c>
      <c r="E154" s="47" t="s">
        <v>739</v>
      </c>
      <c r="F154" s="47" t="s">
        <v>218</v>
      </c>
      <c r="G154" s="71">
        <v>2190.3</v>
      </c>
      <c r="H154" s="71">
        <v>2190.3</v>
      </c>
      <c r="I154" s="71">
        <v>2190.3</v>
      </c>
      <c r="J154" s="66"/>
      <c r="K154" s="67"/>
      <c r="L154" s="68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>
        <v>-0.6</v>
      </c>
      <c r="X154" s="64"/>
      <c r="Y154" s="64"/>
      <c r="Z154" s="64"/>
      <c r="AA154" s="64"/>
      <c r="AB154" s="64"/>
    </row>
    <row r="155" spans="1:28" s="16" customFormat="1" ht="38.25" customHeight="1">
      <c r="A155" s="47" t="s">
        <v>111</v>
      </c>
      <c r="B155" s="60" t="s">
        <v>145</v>
      </c>
      <c r="C155" s="47" t="s">
        <v>183</v>
      </c>
      <c r="D155" s="47" t="s">
        <v>219</v>
      </c>
      <c r="E155" s="47" t="s">
        <v>739</v>
      </c>
      <c r="F155" s="47" t="s">
        <v>108</v>
      </c>
      <c r="G155" s="61">
        <f>G156</f>
        <v>331.8</v>
      </c>
      <c r="H155" s="61">
        <f>H156</f>
        <v>150</v>
      </c>
      <c r="I155" s="61">
        <f>I156</f>
        <v>150</v>
      </c>
      <c r="J155" s="66"/>
      <c r="K155" s="67"/>
      <c r="L155" s="68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s="16" customFormat="1" ht="39" customHeight="1">
      <c r="A156" s="47" t="s">
        <v>604</v>
      </c>
      <c r="B156" s="60" t="s">
        <v>146</v>
      </c>
      <c r="C156" s="47" t="s">
        <v>183</v>
      </c>
      <c r="D156" s="47" t="s">
        <v>219</v>
      </c>
      <c r="E156" s="47" t="s">
        <v>739</v>
      </c>
      <c r="F156" s="47" t="s">
        <v>101</v>
      </c>
      <c r="G156" s="71">
        <v>331.8</v>
      </c>
      <c r="H156" s="71">
        <v>150</v>
      </c>
      <c r="I156" s="71">
        <v>150</v>
      </c>
      <c r="J156" s="66"/>
      <c r="K156" s="67"/>
      <c r="L156" s="68"/>
      <c r="M156" s="64">
        <v>-118.1</v>
      </c>
      <c r="N156" s="64"/>
      <c r="O156" s="64"/>
      <c r="P156" s="64"/>
      <c r="Q156" s="64"/>
      <c r="R156" s="64"/>
      <c r="S156" s="64"/>
      <c r="T156" s="64"/>
      <c r="U156" s="64"/>
      <c r="V156" s="64"/>
      <c r="W156" s="64">
        <v>-0.1</v>
      </c>
      <c r="X156" s="64"/>
      <c r="Y156" s="64"/>
      <c r="Z156" s="64"/>
      <c r="AA156" s="64"/>
      <c r="AB156" s="64"/>
    </row>
    <row r="157" spans="1:28" s="16" customFormat="1" ht="27.75" customHeight="1">
      <c r="A157" s="47" t="s">
        <v>605</v>
      </c>
      <c r="B157" s="62" t="s">
        <v>205</v>
      </c>
      <c r="C157" s="47" t="s">
        <v>183</v>
      </c>
      <c r="D157" s="47" t="s">
        <v>219</v>
      </c>
      <c r="E157" s="47" t="s">
        <v>739</v>
      </c>
      <c r="F157" s="47" t="s">
        <v>208</v>
      </c>
      <c r="G157" s="71">
        <f>G158</f>
        <v>1.2</v>
      </c>
      <c r="H157" s="71">
        <f>H158</f>
        <v>0.1</v>
      </c>
      <c r="I157" s="71">
        <f>I158</f>
        <v>0.1</v>
      </c>
      <c r="J157" s="66"/>
      <c r="K157" s="67"/>
      <c r="L157" s="68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s="16" customFormat="1" ht="26.25" customHeight="1">
      <c r="A158" s="47" t="s">
        <v>606</v>
      </c>
      <c r="B158" s="62" t="s">
        <v>206</v>
      </c>
      <c r="C158" s="47" t="s">
        <v>183</v>
      </c>
      <c r="D158" s="47" t="s">
        <v>219</v>
      </c>
      <c r="E158" s="47" t="s">
        <v>739</v>
      </c>
      <c r="F158" s="47" t="s">
        <v>209</v>
      </c>
      <c r="G158" s="71">
        <v>1.2</v>
      </c>
      <c r="H158" s="71">
        <v>0.1</v>
      </c>
      <c r="I158" s="71">
        <v>0.1</v>
      </c>
      <c r="J158" s="66"/>
      <c r="K158" s="67"/>
      <c r="L158" s="68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>
        <f>0.6+0.1</f>
        <v>0.7</v>
      </c>
      <c r="X158" s="64"/>
      <c r="Y158" s="64"/>
      <c r="Z158" s="64"/>
      <c r="AA158" s="64"/>
      <c r="AB158" s="64"/>
    </row>
    <row r="159" spans="1:28" s="17" customFormat="1" ht="119.25" customHeight="1">
      <c r="A159" s="47" t="s">
        <v>607</v>
      </c>
      <c r="B159" s="60" t="s">
        <v>496</v>
      </c>
      <c r="C159" s="47" t="s">
        <v>183</v>
      </c>
      <c r="D159" s="47" t="s">
        <v>219</v>
      </c>
      <c r="E159" s="47" t="s">
        <v>344</v>
      </c>
      <c r="F159" s="47"/>
      <c r="G159" s="61">
        <f>G160+G162</f>
        <v>147.3</v>
      </c>
      <c r="H159" s="61">
        <f>H160+H162</f>
        <v>147.3</v>
      </c>
      <c r="I159" s="61">
        <f>I160+I162</f>
        <v>147.3</v>
      </c>
      <c r="J159" s="66">
        <v>100.1</v>
      </c>
      <c r="K159" s="28"/>
      <c r="L159" s="36"/>
      <c r="M159" s="35"/>
      <c r="N159" s="35"/>
      <c r="O159" s="35"/>
      <c r="P159" s="35"/>
      <c r="Q159" s="35"/>
      <c r="R159" s="35"/>
      <c r="S159" s="35">
        <v>117.3</v>
      </c>
      <c r="T159" s="35"/>
      <c r="U159" s="35"/>
      <c r="V159" s="35"/>
      <c r="W159" s="35"/>
      <c r="X159" s="35"/>
      <c r="Y159" s="35"/>
      <c r="Z159" s="35">
        <v>118.4</v>
      </c>
      <c r="AA159" s="35"/>
      <c r="AB159" s="72">
        <v>147.3</v>
      </c>
    </row>
    <row r="160" spans="1:28" s="15" customFormat="1" ht="87.75" customHeight="1">
      <c r="A160" s="47" t="s">
        <v>1024</v>
      </c>
      <c r="B160" s="62" t="s">
        <v>188</v>
      </c>
      <c r="C160" s="47" t="s">
        <v>183</v>
      </c>
      <c r="D160" s="47" t="s">
        <v>219</v>
      </c>
      <c r="E160" s="47" t="s">
        <v>344</v>
      </c>
      <c r="F160" s="47" t="s">
        <v>186</v>
      </c>
      <c r="G160" s="61">
        <f>G161</f>
        <v>122.7</v>
      </c>
      <c r="H160" s="61">
        <f>H161</f>
        <v>122.7</v>
      </c>
      <c r="I160" s="61">
        <f>I161</f>
        <v>122.7</v>
      </c>
      <c r="J160" s="55"/>
      <c r="K160" s="56"/>
      <c r="L160" s="57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1:28" s="16" customFormat="1" ht="35.25" customHeight="1">
      <c r="A161" s="47" t="s">
        <v>1025</v>
      </c>
      <c r="B161" s="62" t="s">
        <v>189</v>
      </c>
      <c r="C161" s="47" t="s">
        <v>183</v>
      </c>
      <c r="D161" s="47" t="s">
        <v>219</v>
      </c>
      <c r="E161" s="47" t="s">
        <v>344</v>
      </c>
      <c r="F161" s="47" t="s">
        <v>218</v>
      </c>
      <c r="G161" s="71">
        <v>122.7</v>
      </c>
      <c r="H161" s="71">
        <v>122.7</v>
      </c>
      <c r="I161" s="71">
        <v>122.7</v>
      </c>
      <c r="J161" s="66"/>
      <c r="K161" s="67"/>
      <c r="L161" s="68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1:28" s="16" customFormat="1" ht="36.75" customHeight="1">
      <c r="A162" s="47" t="s">
        <v>1026</v>
      </c>
      <c r="B162" s="60" t="s">
        <v>145</v>
      </c>
      <c r="C162" s="47" t="s">
        <v>183</v>
      </c>
      <c r="D162" s="47" t="s">
        <v>219</v>
      </c>
      <c r="E162" s="47" t="s">
        <v>344</v>
      </c>
      <c r="F162" s="47" t="s">
        <v>108</v>
      </c>
      <c r="G162" s="61">
        <f>G163</f>
        <v>24.6</v>
      </c>
      <c r="H162" s="61">
        <f>H163</f>
        <v>24.6</v>
      </c>
      <c r="I162" s="61">
        <f>I163</f>
        <v>24.6</v>
      </c>
      <c r="J162" s="66"/>
      <c r="K162" s="67"/>
      <c r="L162" s="68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1:28" s="16" customFormat="1" ht="40.5" customHeight="1">
      <c r="A163" s="47" t="s">
        <v>36</v>
      </c>
      <c r="B163" s="60" t="s">
        <v>146</v>
      </c>
      <c r="C163" s="47" t="s">
        <v>183</v>
      </c>
      <c r="D163" s="47" t="s">
        <v>219</v>
      </c>
      <c r="E163" s="47" t="s">
        <v>344</v>
      </c>
      <c r="F163" s="47" t="s">
        <v>101</v>
      </c>
      <c r="G163" s="71">
        <v>24.6</v>
      </c>
      <c r="H163" s="71">
        <v>24.6</v>
      </c>
      <c r="I163" s="71">
        <v>24.6</v>
      </c>
      <c r="J163" s="66"/>
      <c r="K163" s="67"/>
      <c r="L163" s="68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s="16" customFormat="1" ht="45" customHeight="1">
      <c r="A164" s="47" t="s">
        <v>37</v>
      </c>
      <c r="B164" s="60" t="s">
        <v>419</v>
      </c>
      <c r="C164" s="47" t="s">
        <v>183</v>
      </c>
      <c r="D164" s="47" t="s">
        <v>219</v>
      </c>
      <c r="E164" s="47" t="s">
        <v>319</v>
      </c>
      <c r="F164" s="47"/>
      <c r="G164" s="61">
        <f>SUM(G165)</f>
        <v>28537.600000000002</v>
      </c>
      <c r="H164" s="61">
        <f>SUM(H165)</f>
        <v>28071.600000000002</v>
      </c>
      <c r="I164" s="61">
        <f>SUM(I165)</f>
        <v>28071.600000000002</v>
      </c>
      <c r="J164" s="66"/>
      <c r="K164" s="67"/>
      <c r="L164" s="68"/>
      <c r="M164" s="64"/>
      <c r="N164" s="64"/>
      <c r="O164" s="64"/>
      <c r="P164" s="64"/>
      <c r="Q164" s="64"/>
      <c r="R164" s="64"/>
      <c r="S164" s="64"/>
      <c r="T164" s="64">
        <v>19090.8</v>
      </c>
      <c r="U164" s="64"/>
      <c r="V164" s="64"/>
      <c r="W164" s="64"/>
      <c r="X164" s="64"/>
      <c r="Y164" s="64"/>
      <c r="Z164" s="64"/>
      <c r="AA164" s="64"/>
      <c r="AB164" s="64"/>
    </row>
    <row r="165" spans="1:28" s="16" customFormat="1" ht="57.75" customHeight="1">
      <c r="A165" s="47" t="s">
        <v>38</v>
      </c>
      <c r="B165" s="60" t="s">
        <v>554</v>
      </c>
      <c r="C165" s="47" t="s">
        <v>183</v>
      </c>
      <c r="D165" s="47" t="s">
        <v>219</v>
      </c>
      <c r="E165" s="47" t="s">
        <v>345</v>
      </c>
      <c r="F165" s="47"/>
      <c r="G165" s="61">
        <f>G166</f>
        <v>28537.600000000002</v>
      </c>
      <c r="H165" s="61">
        <f>H166</f>
        <v>28071.600000000002</v>
      </c>
      <c r="I165" s="61">
        <f>I166</f>
        <v>28071.600000000002</v>
      </c>
      <c r="J165" s="66"/>
      <c r="K165" s="67"/>
      <c r="L165" s="68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s="16" customFormat="1" ht="121.5" customHeight="1">
      <c r="A166" s="47" t="s">
        <v>39</v>
      </c>
      <c r="B166" s="60" t="s">
        <v>741</v>
      </c>
      <c r="C166" s="47" t="s">
        <v>183</v>
      </c>
      <c r="D166" s="47" t="s">
        <v>219</v>
      </c>
      <c r="E166" s="47" t="s">
        <v>346</v>
      </c>
      <c r="F166" s="47"/>
      <c r="G166" s="61">
        <f>SUM(G167+G169+G171)</f>
        <v>28537.600000000002</v>
      </c>
      <c r="H166" s="61">
        <f>SUM(H167+H169+H171)</f>
        <v>28071.600000000002</v>
      </c>
      <c r="I166" s="61">
        <f>SUM(I167+I169+I171)</f>
        <v>28071.600000000002</v>
      </c>
      <c r="J166" s="66"/>
      <c r="K166" s="67">
        <v>12614.4</v>
      </c>
      <c r="L166" s="68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>
        <v>21811.6</v>
      </c>
      <c r="Z166" s="64"/>
      <c r="AA166" s="72">
        <v>28537.6</v>
      </c>
      <c r="AB166" s="64"/>
    </row>
    <row r="167" spans="1:28" s="16" customFormat="1" ht="89.25" customHeight="1">
      <c r="A167" s="47" t="s">
        <v>235</v>
      </c>
      <c r="B167" s="62" t="s">
        <v>188</v>
      </c>
      <c r="C167" s="47" t="s">
        <v>183</v>
      </c>
      <c r="D167" s="47" t="s">
        <v>219</v>
      </c>
      <c r="E167" s="47" t="s">
        <v>346</v>
      </c>
      <c r="F167" s="47" t="s">
        <v>186</v>
      </c>
      <c r="G167" s="61">
        <f>SUM(G168)</f>
        <v>26656.4</v>
      </c>
      <c r="H167" s="61">
        <f>SUM(H168)</f>
        <v>26656.4</v>
      </c>
      <c r="I167" s="61">
        <f>SUM(I168)</f>
        <v>26656.4</v>
      </c>
      <c r="J167" s="66"/>
      <c r="K167" s="67"/>
      <c r="L167" s="68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1:28" s="16" customFormat="1" ht="21.75" customHeight="1">
      <c r="A168" s="47" t="s">
        <v>236</v>
      </c>
      <c r="B168" s="62" t="s">
        <v>189</v>
      </c>
      <c r="C168" s="47" t="s">
        <v>183</v>
      </c>
      <c r="D168" s="47" t="s">
        <v>219</v>
      </c>
      <c r="E168" s="47" t="s">
        <v>346</v>
      </c>
      <c r="F168" s="47" t="s">
        <v>218</v>
      </c>
      <c r="G168" s="71">
        <v>26656.4</v>
      </c>
      <c r="H168" s="71">
        <v>26656.4</v>
      </c>
      <c r="I168" s="71">
        <v>26656.4</v>
      </c>
      <c r="J168" s="66"/>
      <c r="K168" s="67"/>
      <c r="L168" s="68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>
        <v>-1.5</v>
      </c>
      <c r="X168" s="64"/>
      <c r="Y168" s="64"/>
      <c r="Z168" s="64"/>
      <c r="AA168" s="64"/>
      <c r="AB168" s="64"/>
    </row>
    <row r="169" spans="1:28" s="16" customFormat="1" ht="38.25" customHeight="1">
      <c r="A169" s="47" t="s">
        <v>237</v>
      </c>
      <c r="B169" s="60" t="s">
        <v>145</v>
      </c>
      <c r="C169" s="47" t="s">
        <v>183</v>
      </c>
      <c r="D169" s="47" t="s">
        <v>219</v>
      </c>
      <c r="E169" s="47" t="s">
        <v>346</v>
      </c>
      <c r="F169" s="47" t="s">
        <v>108</v>
      </c>
      <c r="G169" s="61">
        <f>SUM(G170)</f>
        <v>1876.2</v>
      </c>
      <c r="H169" s="61">
        <f>SUM(H170)</f>
        <v>1413.2</v>
      </c>
      <c r="I169" s="61">
        <f>SUM(I170)</f>
        <v>1413.2</v>
      </c>
      <c r="J169" s="66"/>
      <c r="K169" s="67"/>
      <c r="L169" s="68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1:28" s="16" customFormat="1" ht="37.5" customHeight="1">
      <c r="A170" s="47" t="s">
        <v>674</v>
      </c>
      <c r="B170" s="60" t="s">
        <v>146</v>
      </c>
      <c r="C170" s="47" t="s">
        <v>183</v>
      </c>
      <c r="D170" s="47" t="s">
        <v>219</v>
      </c>
      <c r="E170" s="47" t="s">
        <v>346</v>
      </c>
      <c r="F170" s="47" t="s">
        <v>101</v>
      </c>
      <c r="G170" s="71">
        <v>1876.2</v>
      </c>
      <c r="H170" s="71">
        <v>1413.2</v>
      </c>
      <c r="I170" s="71">
        <v>1413.2</v>
      </c>
      <c r="J170" s="66"/>
      <c r="K170" s="67"/>
      <c r="L170" s="68"/>
      <c r="M170" s="64">
        <v>594.7</v>
      </c>
      <c r="N170" s="64"/>
      <c r="O170" s="64"/>
      <c r="P170" s="64"/>
      <c r="Q170" s="64"/>
      <c r="R170" s="64"/>
      <c r="S170" s="64"/>
      <c r="T170" s="64"/>
      <c r="U170" s="64"/>
      <c r="V170" s="64"/>
      <c r="W170" s="64">
        <v>116</v>
      </c>
      <c r="X170" s="64"/>
      <c r="Y170" s="64"/>
      <c r="Z170" s="64"/>
      <c r="AA170" s="64"/>
      <c r="AB170" s="64"/>
    </row>
    <row r="171" spans="1:28" s="16" customFormat="1" ht="15.75">
      <c r="A171" s="47" t="s">
        <v>675</v>
      </c>
      <c r="B171" s="62" t="s">
        <v>205</v>
      </c>
      <c r="C171" s="47" t="s">
        <v>183</v>
      </c>
      <c r="D171" s="47" t="s">
        <v>219</v>
      </c>
      <c r="E171" s="47" t="s">
        <v>346</v>
      </c>
      <c r="F171" s="47" t="s">
        <v>208</v>
      </c>
      <c r="G171" s="71">
        <f>G172</f>
        <v>5</v>
      </c>
      <c r="H171" s="71">
        <f>H172</f>
        <v>2</v>
      </c>
      <c r="I171" s="71">
        <f>I172</f>
        <v>2</v>
      </c>
      <c r="J171" s="66"/>
      <c r="K171" s="67"/>
      <c r="L171" s="68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1:28" s="16" customFormat="1" ht="15.75">
      <c r="A172" s="47" t="s">
        <v>676</v>
      </c>
      <c r="B172" s="62" t="s">
        <v>206</v>
      </c>
      <c r="C172" s="47" t="s">
        <v>183</v>
      </c>
      <c r="D172" s="47" t="s">
        <v>219</v>
      </c>
      <c r="E172" s="47" t="s">
        <v>346</v>
      </c>
      <c r="F172" s="47" t="s">
        <v>209</v>
      </c>
      <c r="G172" s="71">
        <v>5</v>
      </c>
      <c r="H172" s="71">
        <v>2</v>
      </c>
      <c r="I172" s="71">
        <v>2</v>
      </c>
      <c r="J172" s="66"/>
      <c r="K172" s="67"/>
      <c r="L172" s="68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>
        <v>1.5</v>
      </c>
      <c r="X172" s="64"/>
      <c r="Y172" s="64"/>
      <c r="Z172" s="64"/>
      <c r="AA172" s="64"/>
      <c r="AB172" s="64"/>
    </row>
    <row r="173" spans="1:28" s="16" customFormat="1" ht="58.5" customHeight="1">
      <c r="A173" s="47" t="s">
        <v>40</v>
      </c>
      <c r="B173" s="60" t="s">
        <v>301</v>
      </c>
      <c r="C173" s="47" t="s">
        <v>183</v>
      </c>
      <c r="D173" s="47" t="s">
        <v>219</v>
      </c>
      <c r="E173" s="47" t="s">
        <v>338</v>
      </c>
      <c r="F173" s="47"/>
      <c r="G173" s="71">
        <f>G174+G178</f>
        <v>211.6</v>
      </c>
      <c r="H173" s="71">
        <f>H174+H178</f>
        <v>211.6</v>
      </c>
      <c r="I173" s="71">
        <f>I174+I178</f>
        <v>211.6</v>
      </c>
      <c r="J173" s="66"/>
      <c r="K173" s="67"/>
      <c r="L173" s="68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1:28" s="16" customFormat="1" ht="41.25" customHeight="1">
      <c r="A174" s="47" t="s">
        <v>41</v>
      </c>
      <c r="B174" s="60" t="s">
        <v>190</v>
      </c>
      <c r="C174" s="47" t="s">
        <v>183</v>
      </c>
      <c r="D174" s="47" t="s">
        <v>219</v>
      </c>
      <c r="E174" s="47" t="s">
        <v>347</v>
      </c>
      <c r="F174" s="47"/>
      <c r="G174" s="71">
        <f>G175</f>
        <v>200</v>
      </c>
      <c r="H174" s="71">
        <f>H175</f>
        <v>200</v>
      </c>
      <c r="I174" s="71">
        <f>I175</f>
        <v>200</v>
      </c>
      <c r="J174" s="66"/>
      <c r="K174" s="67"/>
      <c r="L174" s="68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1:28" s="16" customFormat="1" ht="132.75" customHeight="1">
      <c r="A175" s="47" t="s">
        <v>42</v>
      </c>
      <c r="B175" s="60" t="s">
        <v>497</v>
      </c>
      <c r="C175" s="47" t="s">
        <v>183</v>
      </c>
      <c r="D175" s="47" t="s">
        <v>219</v>
      </c>
      <c r="E175" s="47" t="s">
        <v>742</v>
      </c>
      <c r="F175" s="47"/>
      <c r="G175" s="71">
        <f aca="true" t="shared" si="30" ref="G175:I176">G176</f>
        <v>200</v>
      </c>
      <c r="H175" s="71">
        <f t="shared" si="30"/>
        <v>200</v>
      </c>
      <c r="I175" s="71">
        <f t="shared" si="30"/>
        <v>200</v>
      </c>
      <c r="J175" s="66"/>
      <c r="K175" s="67"/>
      <c r="L175" s="68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>
        <v>200</v>
      </c>
      <c r="Z175" s="64"/>
      <c r="AA175" s="64"/>
      <c r="AB175" s="64"/>
    </row>
    <row r="176" spans="1:28" s="16" customFormat="1" ht="43.5" customHeight="1">
      <c r="A176" s="47" t="s">
        <v>43</v>
      </c>
      <c r="B176" s="60" t="s">
        <v>145</v>
      </c>
      <c r="C176" s="47" t="s">
        <v>183</v>
      </c>
      <c r="D176" s="47" t="s">
        <v>219</v>
      </c>
      <c r="E176" s="47" t="s">
        <v>742</v>
      </c>
      <c r="F176" s="47" t="s">
        <v>108</v>
      </c>
      <c r="G176" s="71">
        <f t="shared" si="30"/>
        <v>200</v>
      </c>
      <c r="H176" s="71">
        <f t="shared" si="30"/>
        <v>200</v>
      </c>
      <c r="I176" s="71">
        <f t="shared" si="30"/>
        <v>200</v>
      </c>
      <c r="J176" s="66"/>
      <c r="K176" s="67"/>
      <c r="L176" s="68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1:28" s="16" customFormat="1" ht="45" customHeight="1">
      <c r="A177" s="47" t="s">
        <v>44</v>
      </c>
      <c r="B177" s="60" t="s">
        <v>146</v>
      </c>
      <c r="C177" s="47" t="s">
        <v>183</v>
      </c>
      <c r="D177" s="47" t="s">
        <v>219</v>
      </c>
      <c r="E177" s="47" t="s">
        <v>742</v>
      </c>
      <c r="F177" s="47" t="s">
        <v>101</v>
      </c>
      <c r="G177" s="71">
        <v>200</v>
      </c>
      <c r="H177" s="71">
        <v>200</v>
      </c>
      <c r="I177" s="71">
        <v>200</v>
      </c>
      <c r="J177" s="66"/>
      <c r="K177" s="66">
        <v>150</v>
      </c>
      <c r="L177" s="68"/>
      <c r="M177" s="64">
        <f>14.5-71.8</f>
        <v>-57.3</v>
      </c>
      <c r="N177" s="64"/>
      <c r="O177" s="64"/>
      <c r="P177" s="64"/>
      <c r="Q177" s="64"/>
      <c r="R177" s="64"/>
      <c r="S177" s="64"/>
      <c r="T177" s="64">
        <v>150</v>
      </c>
      <c r="U177" s="64"/>
      <c r="V177" s="64"/>
      <c r="W177" s="64">
        <v>-85</v>
      </c>
      <c r="X177" s="64"/>
      <c r="Y177" s="64"/>
      <c r="Z177" s="64"/>
      <c r="AA177" s="72">
        <v>200</v>
      </c>
      <c r="AB177" s="64"/>
    </row>
    <row r="178" spans="1:28" s="16" customFormat="1" ht="39" customHeight="1">
      <c r="A178" s="47" t="s">
        <v>45</v>
      </c>
      <c r="B178" s="60" t="s">
        <v>316</v>
      </c>
      <c r="C178" s="47" t="s">
        <v>183</v>
      </c>
      <c r="D178" s="47" t="s">
        <v>219</v>
      </c>
      <c r="E178" s="47" t="s">
        <v>359</v>
      </c>
      <c r="F178" s="47"/>
      <c r="G178" s="71">
        <f>SUM(G179)</f>
        <v>11.6</v>
      </c>
      <c r="H178" s="71">
        <f>SUM(H179)</f>
        <v>11.6</v>
      </c>
      <c r="I178" s="71">
        <f>SUM(I179)</f>
        <v>11.6</v>
      </c>
      <c r="J178" s="66"/>
      <c r="K178" s="67"/>
      <c r="L178" s="68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1:28" s="16" customFormat="1" ht="45" customHeight="1">
      <c r="A179" s="47" t="s">
        <v>1027</v>
      </c>
      <c r="B179" s="60" t="s">
        <v>317</v>
      </c>
      <c r="C179" s="47" t="s">
        <v>183</v>
      </c>
      <c r="D179" s="47" t="s">
        <v>219</v>
      </c>
      <c r="E179" s="47" t="s">
        <v>744</v>
      </c>
      <c r="F179" s="47"/>
      <c r="G179" s="71">
        <f aca="true" t="shared" si="31" ref="G179:I180">SUM(G180)</f>
        <v>11.6</v>
      </c>
      <c r="H179" s="71">
        <f t="shared" si="31"/>
        <v>11.6</v>
      </c>
      <c r="I179" s="71">
        <f t="shared" si="31"/>
        <v>11.6</v>
      </c>
      <c r="J179" s="66"/>
      <c r="K179" s="67"/>
      <c r="L179" s="68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1:28" s="16" customFormat="1" ht="39" customHeight="1">
      <c r="A180" s="47" t="s">
        <v>1028</v>
      </c>
      <c r="B180" s="60" t="s">
        <v>145</v>
      </c>
      <c r="C180" s="47" t="s">
        <v>183</v>
      </c>
      <c r="D180" s="47" t="s">
        <v>219</v>
      </c>
      <c r="E180" s="47" t="s">
        <v>744</v>
      </c>
      <c r="F180" s="47" t="s">
        <v>108</v>
      </c>
      <c r="G180" s="71">
        <f>SUM(G181)</f>
        <v>11.6</v>
      </c>
      <c r="H180" s="71">
        <f t="shared" si="31"/>
        <v>11.6</v>
      </c>
      <c r="I180" s="71">
        <f t="shared" si="31"/>
        <v>11.6</v>
      </c>
      <c r="J180" s="66"/>
      <c r="K180" s="67"/>
      <c r="L180" s="68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72">
        <v>11.6</v>
      </c>
      <c r="AB180" s="64"/>
    </row>
    <row r="181" spans="1:28" s="16" customFormat="1" ht="39.75" customHeight="1">
      <c r="A181" s="47" t="s">
        <v>1029</v>
      </c>
      <c r="B181" s="60" t="s">
        <v>146</v>
      </c>
      <c r="C181" s="47" t="s">
        <v>183</v>
      </c>
      <c r="D181" s="47" t="s">
        <v>219</v>
      </c>
      <c r="E181" s="47" t="s">
        <v>744</v>
      </c>
      <c r="F181" s="47" t="s">
        <v>101</v>
      </c>
      <c r="G181" s="71">
        <v>11.6</v>
      </c>
      <c r="H181" s="71">
        <v>11.6</v>
      </c>
      <c r="I181" s="71">
        <v>11.6</v>
      </c>
      <c r="J181" s="66"/>
      <c r="K181" s="67"/>
      <c r="L181" s="68"/>
      <c r="M181" s="64">
        <v>-15.7</v>
      </c>
      <c r="N181" s="64"/>
      <c r="O181" s="64"/>
      <c r="P181" s="64"/>
      <c r="Q181" s="64"/>
      <c r="R181" s="64"/>
      <c r="S181" s="64"/>
      <c r="T181" s="64">
        <v>8.4</v>
      </c>
      <c r="U181" s="64"/>
      <c r="V181" s="64"/>
      <c r="W181" s="64"/>
      <c r="X181" s="64"/>
      <c r="Y181" s="64">
        <v>8.4</v>
      </c>
      <c r="Z181" s="64"/>
      <c r="AA181" s="64"/>
      <c r="AB181" s="64"/>
    </row>
    <row r="182" spans="1:28" s="16" customFormat="1" ht="38.25" customHeight="1">
      <c r="A182" s="47" t="s">
        <v>875</v>
      </c>
      <c r="B182" s="69" t="s">
        <v>225</v>
      </c>
      <c r="C182" s="47" t="s">
        <v>183</v>
      </c>
      <c r="D182" s="47" t="s">
        <v>219</v>
      </c>
      <c r="E182" s="70" t="s">
        <v>322</v>
      </c>
      <c r="F182" s="47"/>
      <c r="G182" s="71">
        <f>G183</f>
        <v>964.1999999999999</v>
      </c>
      <c r="H182" s="71">
        <f>H183</f>
        <v>964.1999999999999</v>
      </c>
      <c r="I182" s="71">
        <f>I183</f>
        <v>964.1999999999999</v>
      </c>
      <c r="J182" s="66"/>
      <c r="K182" s="67"/>
      <c r="L182" s="68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1:28" s="16" customFormat="1" ht="38.25" customHeight="1">
      <c r="A183" s="47" t="s">
        <v>876</v>
      </c>
      <c r="B183" s="69" t="s">
        <v>226</v>
      </c>
      <c r="C183" s="47" t="s">
        <v>183</v>
      </c>
      <c r="D183" s="47" t="s">
        <v>219</v>
      </c>
      <c r="E183" s="70" t="s">
        <v>339</v>
      </c>
      <c r="F183" s="47"/>
      <c r="G183" s="71">
        <f>G189+G184</f>
        <v>964.1999999999999</v>
      </c>
      <c r="H183" s="71">
        <f>H189+H184</f>
        <v>964.1999999999999</v>
      </c>
      <c r="I183" s="71">
        <f>I189+I184</f>
        <v>964.1999999999999</v>
      </c>
      <c r="J183" s="66"/>
      <c r="K183" s="67"/>
      <c r="L183" s="68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1:28" s="16" customFormat="1" ht="94.5">
      <c r="A184" s="47" t="s">
        <v>877</v>
      </c>
      <c r="B184" s="62" t="s">
        <v>498</v>
      </c>
      <c r="C184" s="47" t="s">
        <v>183</v>
      </c>
      <c r="D184" s="47" t="s">
        <v>219</v>
      </c>
      <c r="E184" s="70" t="s">
        <v>341</v>
      </c>
      <c r="F184" s="47"/>
      <c r="G184" s="71">
        <f>SUM(G185+G187)</f>
        <v>44.5</v>
      </c>
      <c r="H184" s="71">
        <f>SUM(H185+H187)</f>
        <v>44.5</v>
      </c>
      <c r="I184" s="71">
        <f>SUM(I185+I187)</f>
        <v>44.5</v>
      </c>
      <c r="J184" s="66">
        <v>27.6</v>
      </c>
      <c r="K184" s="67"/>
      <c r="L184" s="68"/>
      <c r="M184" s="64"/>
      <c r="N184" s="64"/>
      <c r="O184" s="64"/>
      <c r="P184" s="64"/>
      <c r="Q184" s="64"/>
      <c r="R184" s="64"/>
      <c r="S184" s="64">
        <v>35.2</v>
      </c>
      <c r="T184" s="64"/>
      <c r="U184" s="64"/>
      <c r="V184" s="64"/>
      <c r="W184" s="64"/>
      <c r="X184" s="64"/>
      <c r="Y184" s="64"/>
      <c r="Z184" s="64">
        <v>35.3</v>
      </c>
      <c r="AA184" s="64"/>
      <c r="AB184" s="72">
        <v>44.5</v>
      </c>
    </row>
    <row r="185" spans="1:28" s="16" customFormat="1" ht="87.75" customHeight="1">
      <c r="A185" s="47" t="s">
        <v>878</v>
      </c>
      <c r="B185" s="62" t="s">
        <v>188</v>
      </c>
      <c r="C185" s="47" t="s">
        <v>183</v>
      </c>
      <c r="D185" s="47" t="s">
        <v>219</v>
      </c>
      <c r="E185" s="70" t="s">
        <v>341</v>
      </c>
      <c r="F185" s="47" t="s">
        <v>186</v>
      </c>
      <c r="G185" s="71">
        <f>SUM(G186)</f>
        <v>42.6</v>
      </c>
      <c r="H185" s="71">
        <f>SUM(H186)</f>
        <v>42.6</v>
      </c>
      <c r="I185" s="71">
        <f>SUM(I186)</f>
        <v>42.6</v>
      </c>
      <c r="J185" s="66"/>
      <c r="K185" s="67"/>
      <c r="L185" s="68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1:28" s="16" customFormat="1" ht="43.5" customHeight="1">
      <c r="A186" s="47" t="s">
        <v>879</v>
      </c>
      <c r="B186" s="62" t="s">
        <v>310</v>
      </c>
      <c r="C186" s="47" t="s">
        <v>183</v>
      </c>
      <c r="D186" s="47" t="s">
        <v>219</v>
      </c>
      <c r="E186" s="70" t="s">
        <v>341</v>
      </c>
      <c r="F186" s="47" t="s">
        <v>187</v>
      </c>
      <c r="G186" s="71">
        <v>42.6</v>
      </c>
      <c r="H186" s="71">
        <v>42.6</v>
      </c>
      <c r="I186" s="71">
        <v>42.6</v>
      </c>
      <c r="J186" s="66"/>
      <c r="K186" s="67"/>
      <c r="L186" s="68">
        <v>-1.8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1:28" s="16" customFormat="1" ht="40.5" customHeight="1">
      <c r="A187" s="47" t="s">
        <v>880</v>
      </c>
      <c r="B187" s="60" t="s">
        <v>145</v>
      </c>
      <c r="C187" s="47" t="s">
        <v>183</v>
      </c>
      <c r="D187" s="47" t="s">
        <v>219</v>
      </c>
      <c r="E187" s="70" t="s">
        <v>341</v>
      </c>
      <c r="F187" s="47" t="s">
        <v>108</v>
      </c>
      <c r="G187" s="71">
        <f>SUM(G188)</f>
        <v>1.9</v>
      </c>
      <c r="H187" s="71">
        <f>SUM(H188)</f>
        <v>1.9</v>
      </c>
      <c r="I187" s="71">
        <f>SUM(I188)</f>
        <v>1.9</v>
      </c>
      <c r="J187" s="66"/>
      <c r="K187" s="67"/>
      <c r="L187" s="68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1:28" s="16" customFormat="1" ht="44.25" customHeight="1">
      <c r="A188" s="47" t="s">
        <v>677</v>
      </c>
      <c r="B188" s="60" t="s">
        <v>146</v>
      </c>
      <c r="C188" s="47" t="s">
        <v>183</v>
      </c>
      <c r="D188" s="47" t="s">
        <v>219</v>
      </c>
      <c r="E188" s="70" t="s">
        <v>341</v>
      </c>
      <c r="F188" s="47" t="s">
        <v>101</v>
      </c>
      <c r="G188" s="71">
        <v>1.9</v>
      </c>
      <c r="H188" s="71">
        <v>1.9</v>
      </c>
      <c r="I188" s="71">
        <v>1.9</v>
      </c>
      <c r="J188" s="66"/>
      <c r="K188" s="67"/>
      <c r="L188" s="68">
        <v>1.8</v>
      </c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1:28" s="16" customFormat="1" ht="90.75" customHeight="1">
      <c r="A189" s="47" t="s">
        <v>678</v>
      </c>
      <c r="B189" s="60" t="s">
        <v>499</v>
      </c>
      <c r="C189" s="47" t="s">
        <v>183</v>
      </c>
      <c r="D189" s="47" t="s">
        <v>219</v>
      </c>
      <c r="E189" s="70" t="s">
        <v>381</v>
      </c>
      <c r="F189" s="47"/>
      <c r="G189" s="71">
        <f>G190+G192</f>
        <v>919.6999999999999</v>
      </c>
      <c r="H189" s="71">
        <f>H190+H192</f>
        <v>919.6999999999999</v>
      </c>
      <c r="I189" s="71">
        <f>I190+I192</f>
        <v>919.6999999999999</v>
      </c>
      <c r="J189" s="66">
        <v>575.2</v>
      </c>
      <c r="K189" s="67"/>
      <c r="L189" s="68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>
        <v>732.2</v>
      </c>
      <c r="AA189" s="64"/>
      <c r="AB189" s="72">
        <v>919.7</v>
      </c>
    </row>
    <row r="190" spans="1:28" s="16" customFormat="1" ht="88.5" customHeight="1">
      <c r="A190" s="47" t="s">
        <v>393</v>
      </c>
      <c r="B190" s="62" t="s">
        <v>188</v>
      </c>
      <c r="C190" s="47" t="s">
        <v>183</v>
      </c>
      <c r="D190" s="47" t="s">
        <v>219</v>
      </c>
      <c r="E190" s="70" t="s">
        <v>381</v>
      </c>
      <c r="F190" s="47" t="s">
        <v>186</v>
      </c>
      <c r="G190" s="71">
        <f>G191</f>
        <v>857.9</v>
      </c>
      <c r="H190" s="71">
        <f>H191</f>
        <v>857.9</v>
      </c>
      <c r="I190" s="71">
        <f>I191</f>
        <v>857.9</v>
      </c>
      <c r="J190" s="66"/>
      <c r="K190" s="67"/>
      <c r="L190" s="68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s="16" customFormat="1" ht="41.25" customHeight="1">
      <c r="A191" s="47" t="s">
        <v>1030</v>
      </c>
      <c r="B191" s="62" t="s">
        <v>310</v>
      </c>
      <c r="C191" s="47" t="s">
        <v>183</v>
      </c>
      <c r="D191" s="47" t="s">
        <v>219</v>
      </c>
      <c r="E191" s="70" t="s">
        <v>381</v>
      </c>
      <c r="F191" s="47" t="s">
        <v>187</v>
      </c>
      <c r="G191" s="71">
        <v>857.9</v>
      </c>
      <c r="H191" s="71">
        <v>857.9</v>
      </c>
      <c r="I191" s="71">
        <v>857.9</v>
      </c>
      <c r="J191" s="66"/>
      <c r="K191" s="67"/>
      <c r="L191" s="68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s="16" customFormat="1" ht="42" customHeight="1">
      <c r="A192" s="47" t="s">
        <v>1031</v>
      </c>
      <c r="B192" s="60" t="s">
        <v>145</v>
      </c>
      <c r="C192" s="47" t="s">
        <v>183</v>
      </c>
      <c r="D192" s="47" t="s">
        <v>219</v>
      </c>
      <c r="E192" s="70" t="s">
        <v>381</v>
      </c>
      <c r="F192" s="47" t="s">
        <v>108</v>
      </c>
      <c r="G192" s="71">
        <f>G193</f>
        <v>61.8</v>
      </c>
      <c r="H192" s="71">
        <f>H193</f>
        <v>61.8</v>
      </c>
      <c r="I192" s="71">
        <f>I193</f>
        <v>61.8</v>
      </c>
      <c r="J192" s="66"/>
      <c r="K192" s="67"/>
      <c r="L192" s="68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s="16" customFormat="1" ht="42.75" customHeight="1">
      <c r="A193" s="47" t="s">
        <v>1032</v>
      </c>
      <c r="B193" s="60" t="s">
        <v>146</v>
      </c>
      <c r="C193" s="47" t="s">
        <v>183</v>
      </c>
      <c r="D193" s="47" t="s">
        <v>219</v>
      </c>
      <c r="E193" s="70" t="s">
        <v>381</v>
      </c>
      <c r="F193" s="47" t="s">
        <v>101</v>
      </c>
      <c r="G193" s="71">
        <v>61.8</v>
      </c>
      <c r="H193" s="71">
        <v>61.8</v>
      </c>
      <c r="I193" s="71">
        <v>61.8</v>
      </c>
      <c r="J193" s="66"/>
      <c r="K193" s="67"/>
      <c r="L193" s="68"/>
      <c r="M193" s="64"/>
      <c r="N193" s="64"/>
      <c r="O193" s="64"/>
      <c r="P193" s="64"/>
      <c r="Q193" s="64"/>
      <c r="R193" s="64"/>
      <c r="S193" s="64">
        <v>729.9</v>
      </c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16" customFormat="1" ht="39" customHeight="1">
      <c r="A194" s="47" t="s">
        <v>1033</v>
      </c>
      <c r="B194" s="48" t="s">
        <v>263</v>
      </c>
      <c r="C194" s="49" t="s">
        <v>183</v>
      </c>
      <c r="D194" s="49" t="s">
        <v>284</v>
      </c>
      <c r="E194" s="75"/>
      <c r="F194" s="49"/>
      <c r="G194" s="76">
        <f>G195+G225</f>
        <v>4755.299999999999</v>
      </c>
      <c r="H194" s="76">
        <f>H195+H225</f>
        <v>3965.2999999999997</v>
      </c>
      <c r="I194" s="76">
        <f>I195+I225</f>
        <v>3965.2999999999997</v>
      </c>
      <c r="J194" s="66"/>
      <c r="K194" s="67"/>
      <c r="L194" s="68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1:28" s="15" customFormat="1" ht="57" customHeight="1">
      <c r="A195" s="47" t="s">
        <v>1034</v>
      </c>
      <c r="B195" s="52" t="s">
        <v>264</v>
      </c>
      <c r="C195" s="53" t="s">
        <v>183</v>
      </c>
      <c r="D195" s="53" t="s">
        <v>285</v>
      </c>
      <c r="E195" s="79"/>
      <c r="F195" s="53"/>
      <c r="G195" s="80">
        <f>G196</f>
        <v>4635.299999999999</v>
      </c>
      <c r="H195" s="80">
        <f>H196</f>
        <v>3845.2999999999997</v>
      </c>
      <c r="I195" s="80">
        <f>I196</f>
        <v>3845.2999999999997</v>
      </c>
      <c r="J195" s="55"/>
      <c r="K195" s="56"/>
      <c r="L195" s="57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1:28" s="16" customFormat="1" ht="54.75" customHeight="1">
      <c r="A196" s="47" t="s">
        <v>1035</v>
      </c>
      <c r="B196" s="69" t="s">
        <v>265</v>
      </c>
      <c r="C196" s="47" t="s">
        <v>183</v>
      </c>
      <c r="D196" s="47" t="s">
        <v>285</v>
      </c>
      <c r="E196" s="47" t="s">
        <v>348</v>
      </c>
      <c r="F196" s="47"/>
      <c r="G196" s="71">
        <f>G197+G218+G214</f>
        <v>4635.299999999999</v>
      </c>
      <c r="H196" s="71">
        <f>H197+H218+H214</f>
        <v>3845.2999999999997</v>
      </c>
      <c r="I196" s="71">
        <f>I197+I218+I214</f>
        <v>3845.2999999999997</v>
      </c>
      <c r="J196" s="66"/>
      <c r="K196" s="67"/>
      <c r="L196" s="68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</row>
    <row r="197" spans="1:28" s="16" customFormat="1" ht="84.75" customHeight="1">
      <c r="A197" s="47" t="s">
        <v>679</v>
      </c>
      <c r="B197" s="69" t="s">
        <v>266</v>
      </c>
      <c r="C197" s="47" t="s">
        <v>183</v>
      </c>
      <c r="D197" s="47" t="s">
        <v>285</v>
      </c>
      <c r="E197" s="47" t="s">
        <v>349</v>
      </c>
      <c r="F197" s="47"/>
      <c r="G197" s="71">
        <f>G208+G211+G198+G205</f>
        <v>3755.2999999999997</v>
      </c>
      <c r="H197" s="71">
        <f>H208+H211+H198+H205</f>
        <v>3755.2999999999997</v>
      </c>
      <c r="I197" s="71">
        <f>I208+I211+I198+I205</f>
        <v>3755.2999999999997</v>
      </c>
      <c r="J197" s="66"/>
      <c r="K197" s="67"/>
      <c r="L197" s="68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1:28" s="16" customFormat="1" ht="173.25">
      <c r="A198" s="47" t="s">
        <v>680</v>
      </c>
      <c r="B198" s="60" t="s">
        <v>751</v>
      </c>
      <c r="C198" s="47" t="s">
        <v>183</v>
      </c>
      <c r="D198" s="47" t="s">
        <v>285</v>
      </c>
      <c r="E198" s="47" t="s">
        <v>752</v>
      </c>
      <c r="F198" s="47"/>
      <c r="G198" s="71">
        <f>G199+G201+G203</f>
        <v>3405.4999999999995</v>
      </c>
      <c r="H198" s="71">
        <f>H199+H201+H203</f>
        <v>3405.4999999999995</v>
      </c>
      <c r="I198" s="71">
        <f>I199+I201+I203</f>
        <v>3405.4999999999995</v>
      </c>
      <c r="J198" s="66"/>
      <c r="K198" s="67"/>
      <c r="L198" s="68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>
        <v>2339.4</v>
      </c>
      <c r="Z198" s="64"/>
      <c r="AA198" s="72">
        <v>3405.5</v>
      </c>
      <c r="AB198" s="64"/>
    </row>
    <row r="199" spans="1:28" s="16" customFormat="1" ht="87" customHeight="1">
      <c r="A199" s="47" t="s">
        <v>46</v>
      </c>
      <c r="B199" s="62" t="s">
        <v>188</v>
      </c>
      <c r="C199" s="47" t="s">
        <v>183</v>
      </c>
      <c r="D199" s="47" t="s">
        <v>285</v>
      </c>
      <c r="E199" s="47" t="s">
        <v>752</v>
      </c>
      <c r="F199" s="47" t="s">
        <v>186</v>
      </c>
      <c r="G199" s="71">
        <f>G200</f>
        <v>3308.2</v>
      </c>
      <c r="H199" s="71">
        <f>H200</f>
        <v>3308.2</v>
      </c>
      <c r="I199" s="71">
        <f>I200</f>
        <v>3308.2</v>
      </c>
      <c r="J199" s="66"/>
      <c r="K199" s="67"/>
      <c r="L199" s="68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1:28" s="16" customFormat="1" ht="27.75" customHeight="1">
      <c r="A200" s="47" t="s">
        <v>47</v>
      </c>
      <c r="B200" s="62" t="s">
        <v>189</v>
      </c>
      <c r="C200" s="47" t="s">
        <v>183</v>
      </c>
      <c r="D200" s="47" t="s">
        <v>285</v>
      </c>
      <c r="E200" s="47" t="s">
        <v>752</v>
      </c>
      <c r="F200" s="47" t="s">
        <v>218</v>
      </c>
      <c r="G200" s="71">
        <v>3308.2</v>
      </c>
      <c r="H200" s="71">
        <v>3308.2</v>
      </c>
      <c r="I200" s="71">
        <v>3308.2</v>
      </c>
      <c r="J200" s="66"/>
      <c r="K200" s="67"/>
      <c r="L200" s="68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>
        <v>16</v>
      </c>
      <c r="X200" s="64"/>
      <c r="Y200" s="64"/>
      <c r="Z200" s="64"/>
      <c r="AA200" s="64"/>
      <c r="AB200" s="64"/>
    </row>
    <row r="201" spans="1:28" s="16" customFormat="1" ht="39.75" customHeight="1">
      <c r="A201" s="47" t="s">
        <v>48</v>
      </c>
      <c r="B201" s="60" t="s">
        <v>145</v>
      </c>
      <c r="C201" s="47" t="s">
        <v>183</v>
      </c>
      <c r="D201" s="47" t="s">
        <v>285</v>
      </c>
      <c r="E201" s="47" t="s">
        <v>752</v>
      </c>
      <c r="F201" s="47" t="s">
        <v>108</v>
      </c>
      <c r="G201" s="71">
        <f>G202</f>
        <v>97.2</v>
      </c>
      <c r="H201" s="71">
        <f>H202</f>
        <v>97.2</v>
      </c>
      <c r="I201" s="71">
        <f>I202</f>
        <v>97.2</v>
      </c>
      <c r="J201" s="66"/>
      <c r="K201" s="67"/>
      <c r="L201" s="68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1:28" s="16" customFormat="1" ht="39" customHeight="1">
      <c r="A202" s="47" t="s">
        <v>49</v>
      </c>
      <c r="B202" s="60" t="s">
        <v>146</v>
      </c>
      <c r="C202" s="47" t="s">
        <v>183</v>
      </c>
      <c r="D202" s="47" t="s">
        <v>285</v>
      </c>
      <c r="E202" s="47" t="s">
        <v>752</v>
      </c>
      <c r="F202" s="47" t="s">
        <v>101</v>
      </c>
      <c r="G202" s="71">
        <v>97.2</v>
      </c>
      <c r="H202" s="71">
        <v>97.2</v>
      </c>
      <c r="I202" s="71">
        <v>97.2</v>
      </c>
      <c r="J202" s="66"/>
      <c r="K202" s="67"/>
      <c r="L202" s="68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>
        <f>-1-16</f>
        <v>-17</v>
      </c>
      <c r="X202" s="64"/>
      <c r="Y202" s="64"/>
      <c r="Z202" s="64"/>
      <c r="AA202" s="64"/>
      <c r="AB202" s="64"/>
    </row>
    <row r="203" spans="1:28" s="16" customFormat="1" ht="30" customHeight="1">
      <c r="A203" s="47" t="s">
        <v>394</v>
      </c>
      <c r="B203" s="62" t="s">
        <v>205</v>
      </c>
      <c r="C203" s="47" t="s">
        <v>183</v>
      </c>
      <c r="D203" s="47" t="s">
        <v>285</v>
      </c>
      <c r="E203" s="47" t="s">
        <v>752</v>
      </c>
      <c r="F203" s="47" t="s">
        <v>208</v>
      </c>
      <c r="G203" s="71">
        <f>G204</f>
        <v>0.1</v>
      </c>
      <c r="H203" s="71">
        <f>H204</f>
        <v>0.1</v>
      </c>
      <c r="I203" s="71">
        <f>I204</f>
        <v>0.1</v>
      </c>
      <c r="J203" s="66"/>
      <c r="K203" s="67"/>
      <c r="L203" s="68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1:28" s="16" customFormat="1" ht="27.75" customHeight="1">
      <c r="A204" s="47" t="s">
        <v>881</v>
      </c>
      <c r="B204" s="62" t="s">
        <v>206</v>
      </c>
      <c r="C204" s="47" t="s">
        <v>183</v>
      </c>
      <c r="D204" s="47" t="s">
        <v>285</v>
      </c>
      <c r="E204" s="47" t="s">
        <v>752</v>
      </c>
      <c r="F204" s="47" t="s">
        <v>209</v>
      </c>
      <c r="G204" s="71">
        <v>0.1</v>
      </c>
      <c r="H204" s="71">
        <v>0.1</v>
      </c>
      <c r="I204" s="71">
        <v>0.1</v>
      </c>
      <c r="J204" s="66"/>
      <c r="K204" s="67"/>
      <c r="L204" s="68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>
        <v>1</v>
      </c>
      <c r="X204" s="64"/>
      <c r="Y204" s="64"/>
      <c r="Z204" s="64"/>
      <c r="AA204" s="64"/>
      <c r="AB204" s="64"/>
    </row>
    <row r="205" spans="1:28" s="16" customFormat="1" ht="196.5" customHeight="1">
      <c r="A205" s="47" t="s">
        <v>882</v>
      </c>
      <c r="B205" s="60" t="s">
        <v>753</v>
      </c>
      <c r="C205" s="47" t="s">
        <v>183</v>
      </c>
      <c r="D205" s="47" t="s">
        <v>285</v>
      </c>
      <c r="E205" s="47" t="s">
        <v>584</v>
      </c>
      <c r="F205" s="47"/>
      <c r="G205" s="71">
        <f aca="true" t="shared" si="32" ref="G205:I206">SUM(G206)</f>
        <v>145.8</v>
      </c>
      <c r="H205" s="71">
        <f t="shared" si="32"/>
        <v>145.8</v>
      </c>
      <c r="I205" s="71">
        <f t="shared" si="32"/>
        <v>145.8</v>
      </c>
      <c r="J205" s="66"/>
      <c r="K205" s="67"/>
      <c r="L205" s="68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>
        <v>815.8</v>
      </c>
      <c r="Z205" s="64"/>
      <c r="AA205" s="64"/>
      <c r="AB205" s="64"/>
    </row>
    <row r="206" spans="1:28" s="16" customFormat="1" ht="91.5" customHeight="1">
      <c r="A206" s="47" t="s">
        <v>108</v>
      </c>
      <c r="B206" s="62" t="s">
        <v>188</v>
      </c>
      <c r="C206" s="47" t="s">
        <v>183</v>
      </c>
      <c r="D206" s="47" t="s">
        <v>285</v>
      </c>
      <c r="E206" s="47" t="s">
        <v>584</v>
      </c>
      <c r="F206" s="47" t="s">
        <v>186</v>
      </c>
      <c r="G206" s="71">
        <f t="shared" si="32"/>
        <v>145.8</v>
      </c>
      <c r="H206" s="71">
        <f t="shared" si="32"/>
        <v>145.8</v>
      </c>
      <c r="I206" s="71">
        <f t="shared" si="32"/>
        <v>145.8</v>
      </c>
      <c r="J206" s="66"/>
      <c r="K206" s="67"/>
      <c r="L206" s="68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1:28" s="16" customFormat="1" ht="36.75" customHeight="1">
      <c r="A207" s="47" t="s">
        <v>1218</v>
      </c>
      <c r="B207" s="62" t="s">
        <v>189</v>
      </c>
      <c r="C207" s="47" t="s">
        <v>183</v>
      </c>
      <c r="D207" s="47" t="s">
        <v>285</v>
      </c>
      <c r="E207" s="47" t="s">
        <v>584</v>
      </c>
      <c r="F207" s="47" t="s">
        <v>218</v>
      </c>
      <c r="G207" s="71">
        <v>145.8</v>
      </c>
      <c r="H207" s="71">
        <v>145.8</v>
      </c>
      <c r="I207" s="71">
        <v>145.8</v>
      </c>
      <c r="J207" s="66"/>
      <c r="K207" s="67"/>
      <c r="L207" s="68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72">
        <v>145.8</v>
      </c>
      <c r="AB207" s="64"/>
    </row>
    <row r="208" spans="1:28" s="16" customFormat="1" ht="157.5">
      <c r="A208" s="47" t="s">
        <v>1219</v>
      </c>
      <c r="B208" s="60" t="s">
        <v>267</v>
      </c>
      <c r="C208" s="47" t="s">
        <v>183</v>
      </c>
      <c r="D208" s="47" t="s">
        <v>285</v>
      </c>
      <c r="E208" s="47" t="s">
        <v>749</v>
      </c>
      <c r="F208" s="47"/>
      <c r="G208" s="71">
        <f aca="true" t="shared" si="33" ref="G208:I209">G209</f>
        <v>110</v>
      </c>
      <c r="H208" s="71">
        <f>H209</f>
        <v>110</v>
      </c>
      <c r="I208" s="71">
        <f t="shared" si="33"/>
        <v>110</v>
      </c>
      <c r="J208" s="66"/>
      <c r="K208" s="66">
        <v>70</v>
      </c>
      <c r="L208" s="68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>
        <v>80</v>
      </c>
      <c r="Z208" s="64"/>
      <c r="AA208" s="72">
        <v>110</v>
      </c>
      <c r="AB208" s="64"/>
    </row>
    <row r="209" spans="1:28" s="16" customFormat="1" ht="31.5">
      <c r="A209" s="47" t="s">
        <v>1220</v>
      </c>
      <c r="B209" s="60" t="s">
        <v>145</v>
      </c>
      <c r="C209" s="47" t="s">
        <v>183</v>
      </c>
      <c r="D209" s="47" t="s">
        <v>285</v>
      </c>
      <c r="E209" s="47" t="s">
        <v>749</v>
      </c>
      <c r="F209" s="47" t="s">
        <v>108</v>
      </c>
      <c r="G209" s="71">
        <f t="shared" si="33"/>
        <v>110</v>
      </c>
      <c r="H209" s="71">
        <f t="shared" si="33"/>
        <v>110</v>
      </c>
      <c r="I209" s="71">
        <f t="shared" si="33"/>
        <v>110</v>
      </c>
      <c r="J209" s="66"/>
      <c r="K209" s="67"/>
      <c r="L209" s="68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s="16" customFormat="1" ht="31.5">
      <c r="A210" s="47" t="s">
        <v>1221</v>
      </c>
      <c r="B210" s="60" t="s">
        <v>146</v>
      </c>
      <c r="C210" s="47" t="s">
        <v>183</v>
      </c>
      <c r="D210" s="47" t="s">
        <v>285</v>
      </c>
      <c r="E210" s="47" t="s">
        <v>749</v>
      </c>
      <c r="F210" s="47" t="s">
        <v>101</v>
      </c>
      <c r="G210" s="71">
        <v>110</v>
      </c>
      <c r="H210" s="71">
        <v>110</v>
      </c>
      <c r="I210" s="71">
        <v>110</v>
      </c>
      <c r="J210" s="66"/>
      <c r="K210" s="67"/>
      <c r="L210" s="68"/>
      <c r="M210" s="64"/>
      <c r="N210" s="64"/>
      <c r="O210" s="64"/>
      <c r="P210" s="64"/>
      <c r="Q210" s="64"/>
      <c r="R210" s="64"/>
      <c r="S210" s="64"/>
      <c r="T210" s="64">
        <v>70</v>
      </c>
      <c r="U210" s="64"/>
      <c r="V210" s="64"/>
      <c r="W210" s="64"/>
      <c r="X210" s="64"/>
      <c r="Y210" s="64"/>
      <c r="Z210" s="64"/>
      <c r="AA210" s="64"/>
      <c r="AB210" s="64"/>
    </row>
    <row r="211" spans="1:28" s="16" customFormat="1" ht="180" customHeight="1">
      <c r="A211" s="47" t="s">
        <v>1222</v>
      </c>
      <c r="B211" s="60" t="s">
        <v>93</v>
      </c>
      <c r="C211" s="47" t="s">
        <v>183</v>
      </c>
      <c r="D211" s="47" t="s">
        <v>285</v>
      </c>
      <c r="E211" s="47" t="s">
        <v>750</v>
      </c>
      <c r="F211" s="47"/>
      <c r="G211" s="71">
        <f aca="true" t="shared" si="34" ref="G211:I212">G212</f>
        <v>94</v>
      </c>
      <c r="H211" s="71">
        <f t="shared" si="34"/>
        <v>94</v>
      </c>
      <c r="I211" s="71">
        <f t="shared" si="34"/>
        <v>94</v>
      </c>
      <c r="J211" s="66"/>
      <c r="K211" s="66">
        <v>94</v>
      </c>
      <c r="L211" s="68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>
        <v>94</v>
      </c>
      <c r="Z211" s="64"/>
      <c r="AA211" s="64"/>
      <c r="AB211" s="64"/>
    </row>
    <row r="212" spans="1:28" s="16" customFormat="1" ht="48" customHeight="1">
      <c r="A212" s="47" t="s">
        <v>1223</v>
      </c>
      <c r="B212" s="60" t="s">
        <v>145</v>
      </c>
      <c r="C212" s="47" t="s">
        <v>183</v>
      </c>
      <c r="D212" s="47" t="s">
        <v>285</v>
      </c>
      <c r="E212" s="47" t="s">
        <v>750</v>
      </c>
      <c r="F212" s="47" t="s">
        <v>108</v>
      </c>
      <c r="G212" s="71">
        <f t="shared" si="34"/>
        <v>94</v>
      </c>
      <c r="H212" s="71">
        <f t="shared" si="34"/>
        <v>94</v>
      </c>
      <c r="I212" s="71">
        <f t="shared" si="34"/>
        <v>94</v>
      </c>
      <c r="J212" s="66"/>
      <c r="K212" s="67"/>
      <c r="L212" s="68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s="16" customFormat="1" ht="42.75" customHeight="1">
      <c r="A213" s="47" t="s">
        <v>1036</v>
      </c>
      <c r="B213" s="60" t="s">
        <v>146</v>
      </c>
      <c r="C213" s="47" t="s">
        <v>183</v>
      </c>
      <c r="D213" s="47" t="s">
        <v>285</v>
      </c>
      <c r="E213" s="47" t="s">
        <v>750</v>
      </c>
      <c r="F213" s="47" t="s">
        <v>101</v>
      </c>
      <c r="G213" s="71">
        <v>94</v>
      </c>
      <c r="H213" s="71">
        <v>94</v>
      </c>
      <c r="I213" s="71">
        <v>94</v>
      </c>
      <c r="J213" s="66"/>
      <c r="K213" s="67"/>
      <c r="L213" s="68"/>
      <c r="M213" s="64"/>
      <c r="N213" s="64"/>
      <c r="O213" s="64"/>
      <c r="P213" s="64"/>
      <c r="Q213" s="64"/>
      <c r="R213" s="64"/>
      <c r="S213" s="64"/>
      <c r="T213" s="64">
        <v>94</v>
      </c>
      <c r="U213" s="64"/>
      <c r="V213" s="64"/>
      <c r="W213" s="64"/>
      <c r="X213" s="64"/>
      <c r="Y213" s="64"/>
      <c r="Z213" s="64"/>
      <c r="AA213" s="72">
        <v>94</v>
      </c>
      <c r="AB213" s="64"/>
    </row>
    <row r="214" spans="1:28" s="16" customFormat="1" ht="45" customHeight="1">
      <c r="A214" s="47" t="s">
        <v>1037</v>
      </c>
      <c r="B214" s="60" t="s">
        <v>315</v>
      </c>
      <c r="C214" s="47" t="s">
        <v>183</v>
      </c>
      <c r="D214" s="47" t="s">
        <v>285</v>
      </c>
      <c r="E214" s="47" t="s">
        <v>350</v>
      </c>
      <c r="F214" s="47"/>
      <c r="G214" s="71">
        <f>G215</f>
        <v>70</v>
      </c>
      <c r="H214" s="71">
        <f aca="true" t="shared" si="35" ref="G214:I216">H215</f>
        <v>70</v>
      </c>
      <c r="I214" s="71">
        <f t="shared" si="35"/>
        <v>70</v>
      </c>
      <c r="J214" s="66"/>
      <c r="K214" s="67"/>
      <c r="L214" s="68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s="16" customFormat="1" ht="123" customHeight="1">
      <c r="A215" s="47" t="s">
        <v>124</v>
      </c>
      <c r="B215" s="60" t="s">
        <v>518</v>
      </c>
      <c r="C215" s="47" t="s">
        <v>183</v>
      </c>
      <c r="D215" s="47" t="s">
        <v>285</v>
      </c>
      <c r="E215" s="47" t="s">
        <v>754</v>
      </c>
      <c r="F215" s="47"/>
      <c r="G215" s="71">
        <f t="shared" si="35"/>
        <v>70</v>
      </c>
      <c r="H215" s="71">
        <f t="shared" si="35"/>
        <v>70</v>
      </c>
      <c r="I215" s="71">
        <f t="shared" si="35"/>
        <v>70</v>
      </c>
      <c r="J215" s="66"/>
      <c r="K215" s="66">
        <v>34</v>
      </c>
      <c r="L215" s="68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>
        <v>40</v>
      </c>
      <c r="Z215" s="64"/>
      <c r="AA215" s="64"/>
      <c r="AB215" s="64"/>
    </row>
    <row r="216" spans="1:28" s="16" customFormat="1" ht="42.75" customHeight="1">
      <c r="A216" s="47" t="s">
        <v>125</v>
      </c>
      <c r="B216" s="60" t="s">
        <v>145</v>
      </c>
      <c r="C216" s="47" t="s">
        <v>183</v>
      </c>
      <c r="D216" s="47" t="s">
        <v>285</v>
      </c>
      <c r="E216" s="47" t="s">
        <v>754</v>
      </c>
      <c r="F216" s="47" t="s">
        <v>108</v>
      </c>
      <c r="G216" s="71">
        <f t="shared" si="35"/>
        <v>70</v>
      </c>
      <c r="H216" s="71">
        <f t="shared" si="35"/>
        <v>70</v>
      </c>
      <c r="I216" s="71">
        <f t="shared" si="35"/>
        <v>70</v>
      </c>
      <c r="J216" s="66"/>
      <c r="K216" s="67"/>
      <c r="L216" s="68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s="16" customFormat="1" ht="43.5" customHeight="1">
      <c r="A217" s="47" t="s">
        <v>475</v>
      </c>
      <c r="B217" s="60" t="s">
        <v>146</v>
      </c>
      <c r="C217" s="47" t="s">
        <v>183</v>
      </c>
      <c r="D217" s="47" t="s">
        <v>285</v>
      </c>
      <c r="E217" s="47" t="s">
        <v>754</v>
      </c>
      <c r="F217" s="47" t="s">
        <v>101</v>
      </c>
      <c r="G217" s="71">
        <v>70</v>
      </c>
      <c r="H217" s="71">
        <v>70</v>
      </c>
      <c r="I217" s="71">
        <v>70</v>
      </c>
      <c r="J217" s="66"/>
      <c r="K217" s="67"/>
      <c r="L217" s="68"/>
      <c r="M217" s="64">
        <f>-7-27</f>
        <v>-34</v>
      </c>
      <c r="N217" s="64"/>
      <c r="O217" s="64"/>
      <c r="P217" s="64"/>
      <c r="Q217" s="64"/>
      <c r="R217" s="64"/>
      <c r="S217" s="64"/>
      <c r="T217" s="64">
        <v>34</v>
      </c>
      <c r="U217" s="64"/>
      <c r="V217" s="64"/>
      <c r="W217" s="64">
        <v>26</v>
      </c>
      <c r="X217" s="64"/>
      <c r="Y217" s="64"/>
      <c r="Z217" s="64"/>
      <c r="AA217" s="72">
        <v>70</v>
      </c>
      <c r="AB217" s="64"/>
    </row>
    <row r="218" spans="1:28" s="16" customFormat="1" ht="86.25" customHeight="1">
      <c r="A218" s="47" t="s">
        <v>1038</v>
      </c>
      <c r="B218" s="69" t="s">
        <v>94</v>
      </c>
      <c r="C218" s="47" t="s">
        <v>183</v>
      </c>
      <c r="D218" s="47" t="s">
        <v>285</v>
      </c>
      <c r="E218" s="47" t="s">
        <v>351</v>
      </c>
      <c r="F218" s="47"/>
      <c r="G218" s="71">
        <f>G219+G222</f>
        <v>810</v>
      </c>
      <c r="H218" s="71">
        <f>H219+H222</f>
        <v>20</v>
      </c>
      <c r="I218" s="71">
        <f>I219+I222</f>
        <v>20</v>
      </c>
      <c r="J218" s="66"/>
      <c r="K218" s="67"/>
      <c r="L218" s="68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s="16" customFormat="1" ht="181.5" customHeight="1">
      <c r="A219" s="47" t="s">
        <v>1039</v>
      </c>
      <c r="B219" s="60" t="s">
        <v>281</v>
      </c>
      <c r="C219" s="47" t="s">
        <v>183</v>
      </c>
      <c r="D219" s="47" t="s">
        <v>285</v>
      </c>
      <c r="E219" s="47" t="s">
        <v>755</v>
      </c>
      <c r="F219" s="47"/>
      <c r="G219" s="71">
        <f aca="true" t="shared" si="36" ref="G219:I223">G220</f>
        <v>800</v>
      </c>
      <c r="H219" s="71">
        <f t="shared" si="36"/>
        <v>10</v>
      </c>
      <c r="I219" s="71">
        <f t="shared" si="36"/>
        <v>10</v>
      </c>
      <c r="J219" s="66"/>
      <c r="K219" s="66">
        <v>10</v>
      </c>
      <c r="L219" s="68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>
        <v>800</v>
      </c>
      <c r="Z219" s="64"/>
      <c r="AA219" s="64"/>
      <c r="AB219" s="64"/>
    </row>
    <row r="220" spans="1:28" s="16" customFormat="1" ht="41.25" customHeight="1">
      <c r="A220" s="47" t="s">
        <v>476</v>
      </c>
      <c r="B220" s="60" t="s">
        <v>145</v>
      </c>
      <c r="C220" s="47" t="s">
        <v>183</v>
      </c>
      <c r="D220" s="47" t="s">
        <v>285</v>
      </c>
      <c r="E220" s="47" t="s">
        <v>755</v>
      </c>
      <c r="F220" s="47" t="s">
        <v>108</v>
      </c>
      <c r="G220" s="71">
        <f t="shared" si="36"/>
        <v>800</v>
      </c>
      <c r="H220" s="71">
        <f t="shared" si="36"/>
        <v>10</v>
      </c>
      <c r="I220" s="71">
        <f t="shared" si="36"/>
        <v>10</v>
      </c>
      <c r="J220" s="66"/>
      <c r="K220" s="67"/>
      <c r="L220" s="68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s="16" customFormat="1" ht="40.5" customHeight="1">
      <c r="A221" s="47" t="s">
        <v>477</v>
      </c>
      <c r="B221" s="60" t="s">
        <v>146</v>
      </c>
      <c r="C221" s="47" t="s">
        <v>183</v>
      </c>
      <c r="D221" s="47" t="s">
        <v>285</v>
      </c>
      <c r="E221" s="47" t="s">
        <v>755</v>
      </c>
      <c r="F221" s="47" t="s">
        <v>101</v>
      </c>
      <c r="G221" s="71">
        <v>800</v>
      </c>
      <c r="H221" s="71">
        <v>10</v>
      </c>
      <c r="I221" s="71">
        <v>10</v>
      </c>
      <c r="J221" s="66"/>
      <c r="K221" s="67"/>
      <c r="L221" s="68"/>
      <c r="M221" s="64">
        <v>-10</v>
      </c>
      <c r="N221" s="64"/>
      <c r="O221" s="64"/>
      <c r="P221" s="64"/>
      <c r="Q221" s="64"/>
      <c r="R221" s="64"/>
      <c r="S221" s="64"/>
      <c r="T221" s="64">
        <v>10</v>
      </c>
      <c r="U221" s="64"/>
      <c r="V221" s="64"/>
      <c r="W221" s="64">
        <v>-10</v>
      </c>
      <c r="X221" s="64"/>
      <c r="Y221" s="64"/>
      <c r="Z221" s="64"/>
      <c r="AA221" s="72">
        <v>800</v>
      </c>
      <c r="AB221" s="64"/>
    </row>
    <row r="222" spans="1:28" s="16" customFormat="1" ht="189">
      <c r="A222" s="47" t="s">
        <v>478</v>
      </c>
      <c r="B222" s="60" t="s">
        <v>757</v>
      </c>
      <c r="C222" s="47" t="s">
        <v>183</v>
      </c>
      <c r="D222" s="47" t="s">
        <v>285</v>
      </c>
      <c r="E222" s="47" t="s">
        <v>756</v>
      </c>
      <c r="F222" s="47"/>
      <c r="G222" s="71">
        <f>G223</f>
        <v>10</v>
      </c>
      <c r="H222" s="71">
        <f>H223</f>
        <v>10</v>
      </c>
      <c r="I222" s="71">
        <f>I223</f>
        <v>10</v>
      </c>
      <c r="J222" s="66"/>
      <c r="K222" s="66">
        <v>10</v>
      </c>
      <c r="L222" s="68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>
        <v>10</v>
      </c>
      <c r="Z222" s="64"/>
      <c r="AA222" s="72">
        <v>10</v>
      </c>
      <c r="AB222" s="64"/>
    </row>
    <row r="223" spans="1:28" s="16" customFormat="1" ht="40.5" customHeight="1">
      <c r="A223" s="47" t="s">
        <v>826</v>
      </c>
      <c r="B223" s="60" t="s">
        <v>145</v>
      </c>
      <c r="C223" s="47" t="s">
        <v>183</v>
      </c>
      <c r="D223" s="47" t="s">
        <v>285</v>
      </c>
      <c r="E223" s="47" t="s">
        <v>756</v>
      </c>
      <c r="F223" s="47" t="s">
        <v>108</v>
      </c>
      <c r="G223" s="71">
        <f t="shared" si="36"/>
        <v>10</v>
      </c>
      <c r="H223" s="71">
        <f t="shared" si="36"/>
        <v>10</v>
      </c>
      <c r="I223" s="71">
        <f t="shared" si="36"/>
        <v>10</v>
      </c>
      <c r="J223" s="66"/>
      <c r="K223" s="67"/>
      <c r="L223" s="68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s="16" customFormat="1" ht="39.75" customHeight="1">
      <c r="A224" s="47" t="s">
        <v>827</v>
      </c>
      <c r="B224" s="60" t="s">
        <v>146</v>
      </c>
      <c r="C224" s="47" t="s">
        <v>183</v>
      </c>
      <c r="D224" s="47" t="s">
        <v>285</v>
      </c>
      <c r="E224" s="47" t="s">
        <v>756</v>
      </c>
      <c r="F224" s="47" t="s">
        <v>101</v>
      </c>
      <c r="G224" s="71">
        <v>10</v>
      </c>
      <c r="H224" s="71">
        <v>10</v>
      </c>
      <c r="I224" s="71">
        <v>10</v>
      </c>
      <c r="J224" s="66"/>
      <c r="K224" s="67"/>
      <c r="L224" s="68"/>
      <c r="M224" s="64">
        <v>-10</v>
      </c>
      <c r="N224" s="64"/>
      <c r="O224" s="64"/>
      <c r="P224" s="64"/>
      <c r="Q224" s="64"/>
      <c r="R224" s="64"/>
      <c r="S224" s="64"/>
      <c r="T224" s="64">
        <v>10</v>
      </c>
      <c r="U224" s="64"/>
      <c r="V224" s="64"/>
      <c r="W224" s="64">
        <v>-10</v>
      </c>
      <c r="X224" s="64"/>
      <c r="Y224" s="64"/>
      <c r="Z224" s="64"/>
      <c r="AA224" s="64"/>
      <c r="AB224" s="64"/>
    </row>
    <row r="225" spans="1:28" s="16" customFormat="1" ht="41.25" customHeight="1">
      <c r="A225" s="47" t="s">
        <v>828</v>
      </c>
      <c r="B225" s="52" t="s">
        <v>282</v>
      </c>
      <c r="C225" s="53" t="s">
        <v>183</v>
      </c>
      <c r="D225" s="53" t="s">
        <v>286</v>
      </c>
      <c r="E225" s="53" t="s">
        <v>161</v>
      </c>
      <c r="F225" s="53" t="s">
        <v>161</v>
      </c>
      <c r="G225" s="80">
        <f>G226</f>
        <v>120</v>
      </c>
      <c r="H225" s="80">
        <f>H226</f>
        <v>120</v>
      </c>
      <c r="I225" s="80">
        <f>I226</f>
        <v>120</v>
      </c>
      <c r="J225" s="66"/>
      <c r="K225" s="67"/>
      <c r="L225" s="68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s="16" customFormat="1" ht="60" customHeight="1">
      <c r="A226" s="47" t="s">
        <v>829</v>
      </c>
      <c r="B226" s="69" t="s">
        <v>265</v>
      </c>
      <c r="C226" s="47" t="s">
        <v>183</v>
      </c>
      <c r="D226" s="47" t="s">
        <v>286</v>
      </c>
      <c r="E226" s="47" t="s">
        <v>348</v>
      </c>
      <c r="F226" s="47"/>
      <c r="G226" s="71">
        <f>G227+G234</f>
        <v>120</v>
      </c>
      <c r="H226" s="71">
        <f>H227+H234</f>
        <v>120</v>
      </c>
      <c r="I226" s="71">
        <f>I227+I234</f>
        <v>120</v>
      </c>
      <c r="J226" s="66"/>
      <c r="K226" s="67"/>
      <c r="L226" s="68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s="16" customFormat="1" ht="44.25" customHeight="1">
      <c r="A227" s="47" t="s">
        <v>830</v>
      </c>
      <c r="B227" s="69" t="s">
        <v>283</v>
      </c>
      <c r="C227" s="47" t="s">
        <v>183</v>
      </c>
      <c r="D227" s="47" t="s">
        <v>286</v>
      </c>
      <c r="E227" s="47" t="s">
        <v>352</v>
      </c>
      <c r="F227" s="47"/>
      <c r="G227" s="71">
        <f>G228+G231</f>
        <v>50</v>
      </c>
      <c r="H227" s="71">
        <f>H228+H231</f>
        <v>50</v>
      </c>
      <c r="I227" s="71">
        <f>I228+I231</f>
        <v>50</v>
      </c>
      <c r="J227" s="66"/>
      <c r="K227" s="67"/>
      <c r="L227" s="68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s="16" customFormat="1" ht="105" customHeight="1">
      <c r="A228" s="47" t="s">
        <v>831</v>
      </c>
      <c r="B228" s="60" t="s">
        <v>99</v>
      </c>
      <c r="C228" s="47" t="s">
        <v>183</v>
      </c>
      <c r="D228" s="47" t="s">
        <v>286</v>
      </c>
      <c r="E228" s="47" t="s">
        <v>758</v>
      </c>
      <c r="F228" s="47"/>
      <c r="G228" s="71">
        <f aca="true" t="shared" si="37" ref="G228:I232">G229</f>
        <v>40</v>
      </c>
      <c r="H228" s="71">
        <f t="shared" si="37"/>
        <v>40</v>
      </c>
      <c r="I228" s="71">
        <f t="shared" si="37"/>
        <v>40</v>
      </c>
      <c r="J228" s="66"/>
      <c r="K228" s="66">
        <v>10</v>
      </c>
      <c r="L228" s="68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>
        <v>20</v>
      </c>
      <c r="Z228" s="64"/>
      <c r="AA228" s="64"/>
      <c r="AB228" s="64"/>
    </row>
    <row r="229" spans="1:28" s="16" customFormat="1" ht="39" customHeight="1">
      <c r="A229" s="47" t="s">
        <v>1040</v>
      </c>
      <c r="B229" s="60" t="s">
        <v>145</v>
      </c>
      <c r="C229" s="47" t="s">
        <v>183</v>
      </c>
      <c r="D229" s="47" t="s">
        <v>286</v>
      </c>
      <c r="E229" s="47" t="s">
        <v>758</v>
      </c>
      <c r="F229" s="47" t="s">
        <v>108</v>
      </c>
      <c r="G229" s="71">
        <f t="shared" si="37"/>
        <v>40</v>
      </c>
      <c r="H229" s="71">
        <f t="shared" si="37"/>
        <v>40</v>
      </c>
      <c r="I229" s="71">
        <f t="shared" si="37"/>
        <v>40</v>
      </c>
      <c r="J229" s="66"/>
      <c r="K229" s="67"/>
      <c r="L229" s="68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s="16" customFormat="1" ht="50.25" customHeight="1">
      <c r="A230" s="47" t="s">
        <v>1041</v>
      </c>
      <c r="B230" s="60" t="s">
        <v>146</v>
      </c>
      <c r="C230" s="47" t="s">
        <v>183</v>
      </c>
      <c r="D230" s="47" t="s">
        <v>286</v>
      </c>
      <c r="E230" s="47" t="s">
        <v>758</v>
      </c>
      <c r="F230" s="47" t="s">
        <v>101</v>
      </c>
      <c r="G230" s="71">
        <v>40</v>
      </c>
      <c r="H230" s="71">
        <v>40</v>
      </c>
      <c r="I230" s="71">
        <v>40</v>
      </c>
      <c r="J230" s="66"/>
      <c r="K230" s="67"/>
      <c r="L230" s="68"/>
      <c r="M230" s="64">
        <v>37</v>
      </c>
      <c r="N230" s="64"/>
      <c r="O230" s="64"/>
      <c r="P230" s="64"/>
      <c r="Q230" s="64"/>
      <c r="R230" s="64"/>
      <c r="S230" s="64"/>
      <c r="T230" s="64">
        <v>10</v>
      </c>
      <c r="U230" s="64"/>
      <c r="V230" s="64"/>
      <c r="W230" s="64">
        <v>30</v>
      </c>
      <c r="X230" s="64"/>
      <c r="Y230" s="64"/>
      <c r="Z230" s="64"/>
      <c r="AA230" s="72">
        <v>40</v>
      </c>
      <c r="AB230" s="64"/>
    </row>
    <row r="231" spans="1:28" s="16" customFormat="1" ht="132.75" customHeight="1">
      <c r="A231" s="47" t="s">
        <v>1042</v>
      </c>
      <c r="B231" s="60" t="s">
        <v>519</v>
      </c>
      <c r="C231" s="47" t="s">
        <v>183</v>
      </c>
      <c r="D231" s="47" t="s">
        <v>286</v>
      </c>
      <c r="E231" s="47" t="s">
        <v>759</v>
      </c>
      <c r="F231" s="47"/>
      <c r="G231" s="71">
        <f t="shared" si="37"/>
        <v>10</v>
      </c>
      <c r="H231" s="71">
        <f t="shared" si="37"/>
        <v>10</v>
      </c>
      <c r="I231" s="71">
        <f t="shared" si="37"/>
        <v>10</v>
      </c>
      <c r="J231" s="66"/>
      <c r="K231" s="66">
        <v>10</v>
      </c>
      <c r="L231" s="68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>
        <v>10</v>
      </c>
      <c r="Z231" s="64"/>
      <c r="AA231" s="72">
        <v>10</v>
      </c>
      <c r="AB231" s="64"/>
    </row>
    <row r="232" spans="1:28" s="16" customFormat="1" ht="41.25" customHeight="1">
      <c r="A232" s="47" t="s">
        <v>832</v>
      </c>
      <c r="B232" s="60" t="s">
        <v>145</v>
      </c>
      <c r="C232" s="47" t="s">
        <v>183</v>
      </c>
      <c r="D232" s="47" t="s">
        <v>286</v>
      </c>
      <c r="E232" s="47" t="s">
        <v>759</v>
      </c>
      <c r="F232" s="47" t="s">
        <v>108</v>
      </c>
      <c r="G232" s="71">
        <f t="shared" si="37"/>
        <v>10</v>
      </c>
      <c r="H232" s="71">
        <f t="shared" si="37"/>
        <v>10</v>
      </c>
      <c r="I232" s="71">
        <f t="shared" si="37"/>
        <v>10</v>
      </c>
      <c r="J232" s="66"/>
      <c r="K232" s="67"/>
      <c r="L232" s="68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s="16" customFormat="1" ht="41.25" customHeight="1">
      <c r="A233" s="47" t="s">
        <v>833</v>
      </c>
      <c r="B233" s="60" t="s">
        <v>146</v>
      </c>
      <c r="C233" s="47" t="s">
        <v>183</v>
      </c>
      <c r="D233" s="47" t="s">
        <v>286</v>
      </c>
      <c r="E233" s="47" t="s">
        <v>759</v>
      </c>
      <c r="F233" s="47" t="s">
        <v>101</v>
      </c>
      <c r="G233" s="71">
        <v>10</v>
      </c>
      <c r="H233" s="71">
        <v>10</v>
      </c>
      <c r="I233" s="71">
        <v>10</v>
      </c>
      <c r="J233" s="66"/>
      <c r="K233" s="67"/>
      <c r="L233" s="68"/>
      <c r="M233" s="64">
        <v>-10</v>
      </c>
      <c r="N233" s="64"/>
      <c r="O233" s="64"/>
      <c r="P233" s="64"/>
      <c r="Q233" s="64"/>
      <c r="R233" s="64"/>
      <c r="S233" s="64"/>
      <c r="T233" s="64">
        <v>10</v>
      </c>
      <c r="U233" s="64"/>
      <c r="V233" s="64"/>
      <c r="W233" s="64">
        <v>-10</v>
      </c>
      <c r="X233" s="64"/>
      <c r="Y233" s="64"/>
      <c r="Z233" s="64"/>
      <c r="AA233" s="64"/>
      <c r="AB233" s="64"/>
    </row>
    <row r="234" spans="1:28" s="16" customFormat="1" ht="46.5" customHeight="1">
      <c r="A234" s="47" t="s">
        <v>834</v>
      </c>
      <c r="B234" s="69" t="s">
        <v>819</v>
      </c>
      <c r="C234" s="47" t="s">
        <v>183</v>
      </c>
      <c r="D234" s="47" t="s">
        <v>286</v>
      </c>
      <c r="E234" s="47" t="s">
        <v>820</v>
      </c>
      <c r="F234" s="47"/>
      <c r="G234" s="71">
        <f>SUM(G235+G238)</f>
        <v>70</v>
      </c>
      <c r="H234" s="71">
        <f>SUM(H235+H238)</f>
        <v>70</v>
      </c>
      <c r="I234" s="71">
        <f>SUM(I235+I238)</f>
        <v>70</v>
      </c>
      <c r="J234" s="66"/>
      <c r="K234" s="67"/>
      <c r="L234" s="68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s="16" customFormat="1" ht="130.5" customHeight="1">
      <c r="A235" s="47" t="s">
        <v>835</v>
      </c>
      <c r="B235" s="60" t="s">
        <v>824</v>
      </c>
      <c r="C235" s="47" t="s">
        <v>183</v>
      </c>
      <c r="D235" s="47" t="s">
        <v>286</v>
      </c>
      <c r="E235" s="47" t="s">
        <v>822</v>
      </c>
      <c r="F235" s="47"/>
      <c r="G235" s="71">
        <f aca="true" t="shared" si="38" ref="G235:I236">SUM(G236)</f>
        <v>40</v>
      </c>
      <c r="H235" s="71">
        <f t="shared" si="38"/>
        <v>40</v>
      </c>
      <c r="I235" s="71">
        <f t="shared" si="38"/>
        <v>40</v>
      </c>
      <c r="J235" s="66"/>
      <c r="K235" s="67"/>
      <c r="L235" s="68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>
        <v>30</v>
      </c>
      <c r="Z235" s="64"/>
      <c r="AA235" s="64"/>
      <c r="AB235" s="64"/>
    </row>
    <row r="236" spans="1:28" s="16" customFormat="1" ht="41.25" customHeight="1">
      <c r="A236" s="47" t="s">
        <v>434</v>
      </c>
      <c r="B236" s="60" t="s">
        <v>145</v>
      </c>
      <c r="C236" s="47" t="s">
        <v>183</v>
      </c>
      <c r="D236" s="47" t="s">
        <v>286</v>
      </c>
      <c r="E236" s="47" t="s">
        <v>822</v>
      </c>
      <c r="F236" s="47" t="s">
        <v>108</v>
      </c>
      <c r="G236" s="71">
        <f t="shared" si="38"/>
        <v>40</v>
      </c>
      <c r="H236" s="71">
        <f t="shared" si="38"/>
        <v>40</v>
      </c>
      <c r="I236" s="71">
        <f t="shared" si="38"/>
        <v>40</v>
      </c>
      <c r="J236" s="66"/>
      <c r="K236" s="67"/>
      <c r="L236" s="68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s="16" customFormat="1" ht="52.5" customHeight="1">
      <c r="A237" s="47" t="s">
        <v>435</v>
      </c>
      <c r="B237" s="60" t="s">
        <v>146</v>
      </c>
      <c r="C237" s="47" t="s">
        <v>183</v>
      </c>
      <c r="D237" s="47" t="s">
        <v>286</v>
      </c>
      <c r="E237" s="47" t="s">
        <v>822</v>
      </c>
      <c r="F237" s="47" t="s">
        <v>101</v>
      </c>
      <c r="G237" s="71">
        <v>40</v>
      </c>
      <c r="H237" s="71">
        <v>40</v>
      </c>
      <c r="I237" s="71">
        <v>40</v>
      </c>
      <c r="J237" s="66"/>
      <c r="K237" s="67"/>
      <c r="L237" s="68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>
        <v>30</v>
      </c>
      <c r="X237" s="64"/>
      <c r="Y237" s="64"/>
      <c r="Z237" s="64"/>
      <c r="AA237" s="72">
        <v>40</v>
      </c>
      <c r="AB237" s="64"/>
    </row>
    <row r="238" spans="1:28" s="16" customFormat="1" ht="124.5" customHeight="1">
      <c r="A238" s="47" t="s">
        <v>436</v>
      </c>
      <c r="B238" s="60" t="s">
        <v>821</v>
      </c>
      <c r="C238" s="47" t="s">
        <v>183</v>
      </c>
      <c r="D238" s="47" t="s">
        <v>286</v>
      </c>
      <c r="E238" s="47" t="s">
        <v>823</v>
      </c>
      <c r="F238" s="47"/>
      <c r="G238" s="71">
        <f aca="true" t="shared" si="39" ref="G238:I239">SUM(G239)</f>
        <v>30</v>
      </c>
      <c r="H238" s="71">
        <f t="shared" si="39"/>
        <v>30</v>
      </c>
      <c r="I238" s="71">
        <f t="shared" si="39"/>
        <v>30</v>
      </c>
      <c r="J238" s="66"/>
      <c r="K238" s="67"/>
      <c r="L238" s="68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>
        <v>20</v>
      </c>
      <c r="Z238" s="64"/>
      <c r="AA238" s="72">
        <v>30</v>
      </c>
      <c r="AB238" s="64"/>
    </row>
    <row r="239" spans="1:28" s="16" customFormat="1" ht="33.75" customHeight="1">
      <c r="A239" s="47" t="s">
        <v>608</v>
      </c>
      <c r="B239" s="60" t="s">
        <v>145</v>
      </c>
      <c r="C239" s="47" t="s">
        <v>183</v>
      </c>
      <c r="D239" s="47" t="s">
        <v>286</v>
      </c>
      <c r="E239" s="47" t="s">
        <v>823</v>
      </c>
      <c r="F239" s="47" t="s">
        <v>108</v>
      </c>
      <c r="G239" s="71">
        <f t="shared" si="39"/>
        <v>30</v>
      </c>
      <c r="H239" s="71">
        <f t="shared" si="39"/>
        <v>30</v>
      </c>
      <c r="I239" s="71">
        <f t="shared" si="39"/>
        <v>30</v>
      </c>
      <c r="J239" s="66"/>
      <c r="K239" s="67"/>
      <c r="L239" s="68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s="16" customFormat="1" ht="42" customHeight="1">
      <c r="A240" s="47" t="s">
        <v>609</v>
      </c>
      <c r="B240" s="60" t="s">
        <v>146</v>
      </c>
      <c r="C240" s="47" t="s">
        <v>183</v>
      </c>
      <c r="D240" s="47" t="s">
        <v>286</v>
      </c>
      <c r="E240" s="47" t="s">
        <v>823</v>
      </c>
      <c r="F240" s="47" t="s">
        <v>101</v>
      </c>
      <c r="G240" s="71">
        <v>30</v>
      </c>
      <c r="H240" s="71">
        <v>30</v>
      </c>
      <c r="I240" s="71">
        <v>30</v>
      </c>
      <c r="J240" s="66"/>
      <c r="K240" s="67"/>
      <c r="L240" s="68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>
        <v>20</v>
      </c>
      <c r="X240" s="64"/>
      <c r="Y240" s="64"/>
      <c r="Z240" s="64"/>
      <c r="AA240" s="64"/>
      <c r="AB240" s="64"/>
    </row>
    <row r="241" spans="1:28" s="16" customFormat="1" ht="31.5" customHeight="1">
      <c r="A241" s="47" t="s">
        <v>610</v>
      </c>
      <c r="B241" s="48" t="s">
        <v>251</v>
      </c>
      <c r="C241" s="49" t="s">
        <v>183</v>
      </c>
      <c r="D241" s="49" t="s">
        <v>268</v>
      </c>
      <c r="E241" s="49" t="s">
        <v>161</v>
      </c>
      <c r="F241" s="49" t="s">
        <v>161</v>
      </c>
      <c r="G241" s="76">
        <f>G250+G256+G242</f>
        <v>35355.4</v>
      </c>
      <c r="H241" s="76">
        <f>H250+H256+H242</f>
        <v>34875.4</v>
      </c>
      <c r="I241" s="76">
        <f>I250+I256+I242</f>
        <v>34875.4</v>
      </c>
      <c r="J241" s="66"/>
      <c r="K241" s="67"/>
      <c r="L241" s="68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s="16" customFormat="1" ht="23.25" customHeight="1">
      <c r="A242" s="47" t="s">
        <v>522</v>
      </c>
      <c r="B242" s="52" t="s">
        <v>98</v>
      </c>
      <c r="C242" s="47" t="s">
        <v>183</v>
      </c>
      <c r="D242" s="53" t="s">
        <v>96</v>
      </c>
      <c r="E242" s="53"/>
      <c r="F242" s="53"/>
      <c r="G242" s="54">
        <f aca="true" t="shared" si="40" ref="G242:I244">G243</f>
        <v>2805.1</v>
      </c>
      <c r="H242" s="54">
        <f t="shared" si="40"/>
        <v>2805.1</v>
      </c>
      <c r="I242" s="54">
        <f t="shared" si="40"/>
        <v>2805.1</v>
      </c>
      <c r="J242" s="66"/>
      <c r="K242" s="67"/>
      <c r="L242" s="68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s="16" customFormat="1" ht="81" customHeight="1">
      <c r="A243" s="47" t="s">
        <v>523</v>
      </c>
      <c r="B243" s="62" t="s">
        <v>299</v>
      </c>
      <c r="C243" s="47" t="s">
        <v>183</v>
      </c>
      <c r="D243" s="47" t="s">
        <v>96</v>
      </c>
      <c r="E243" s="47" t="s">
        <v>353</v>
      </c>
      <c r="F243" s="47"/>
      <c r="G243" s="61">
        <f t="shared" si="40"/>
        <v>2805.1</v>
      </c>
      <c r="H243" s="61">
        <f t="shared" si="40"/>
        <v>2805.1</v>
      </c>
      <c r="I243" s="61">
        <f t="shared" si="40"/>
        <v>2805.1</v>
      </c>
      <c r="J243" s="66"/>
      <c r="K243" s="67"/>
      <c r="L243" s="68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s="16" customFormat="1" ht="39.75" customHeight="1">
      <c r="A244" s="47" t="s">
        <v>524</v>
      </c>
      <c r="B244" s="62" t="s">
        <v>288</v>
      </c>
      <c r="C244" s="47" t="s">
        <v>183</v>
      </c>
      <c r="D244" s="47" t="s">
        <v>96</v>
      </c>
      <c r="E244" s="47" t="s">
        <v>354</v>
      </c>
      <c r="F244" s="47"/>
      <c r="G244" s="61">
        <f t="shared" si="40"/>
        <v>2805.1</v>
      </c>
      <c r="H244" s="61">
        <f t="shared" si="40"/>
        <v>2805.1</v>
      </c>
      <c r="I244" s="61">
        <f t="shared" si="40"/>
        <v>2805.1</v>
      </c>
      <c r="J244" s="66"/>
      <c r="K244" s="67"/>
      <c r="L244" s="68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s="17" customFormat="1" ht="147.75" customHeight="1">
      <c r="A245" s="47" t="s">
        <v>395</v>
      </c>
      <c r="B245" s="96" t="s">
        <v>500</v>
      </c>
      <c r="C245" s="47" t="s">
        <v>183</v>
      </c>
      <c r="D245" s="47" t="s">
        <v>96</v>
      </c>
      <c r="E245" s="47" t="s">
        <v>555</v>
      </c>
      <c r="F245" s="47"/>
      <c r="G245" s="61">
        <f>G246+G248</f>
        <v>2805.1</v>
      </c>
      <c r="H245" s="61">
        <f>H246+H248</f>
        <v>2805.1</v>
      </c>
      <c r="I245" s="61">
        <f>I246+I248</f>
        <v>2805.1</v>
      </c>
      <c r="J245" s="66">
        <v>1762.8</v>
      </c>
      <c r="K245" s="28"/>
      <c r="L245" s="36"/>
      <c r="M245" s="35"/>
      <c r="N245" s="35"/>
      <c r="O245" s="35"/>
      <c r="P245" s="35"/>
      <c r="Q245" s="35"/>
      <c r="R245" s="35"/>
      <c r="S245" s="35">
        <v>2229.6</v>
      </c>
      <c r="T245" s="35"/>
      <c r="U245" s="35"/>
      <c r="V245" s="35"/>
      <c r="W245" s="35"/>
      <c r="X245" s="35"/>
      <c r="Y245" s="35"/>
      <c r="Z245" s="35">
        <v>2238.1</v>
      </c>
      <c r="AA245" s="72"/>
      <c r="AB245" s="64">
        <v>2805.1</v>
      </c>
    </row>
    <row r="246" spans="1:28" s="15" customFormat="1" ht="91.5" customHeight="1">
      <c r="A246" s="47" t="s">
        <v>101</v>
      </c>
      <c r="B246" s="62" t="s">
        <v>188</v>
      </c>
      <c r="C246" s="47" t="s">
        <v>183</v>
      </c>
      <c r="D246" s="47" t="s">
        <v>96</v>
      </c>
      <c r="E246" s="47" t="s">
        <v>555</v>
      </c>
      <c r="F246" s="47" t="s">
        <v>186</v>
      </c>
      <c r="G246" s="61">
        <f>G247</f>
        <v>2555.6</v>
      </c>
      <c r="H246" s="61">
        <f>H247</f>
        <v>2555.6</v>
      </c>
      <c r="I246" s="61">
        <f>I247</f>
        <v>2555.6</v>
      </c>
      <c r="J246" s="55"/>
      <c r="K246" s="56"/>
      <c r="L246" s="57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</row>
    <row r="247" spans="1:28" s="16" customFormat="1" ht="47.25" customHeight="1">
      <c r="A247" s="47" t="s">
        <v>1043</v>
      </c>
      <c r="B247" s="62" t="s">
        <v>310</v>
      </c>
      <c r="C247" s="47" t="s">
        <v>183</v>
      </c>
      <c r="D247" s="47" t="s">
        <v>96</v>
      </c>
      <c r="E247" s="47" t="s">
        <v>555</v>
      </c>
      <c r="F247" s="47" t="s">
        <v>187</v>
      </c>
      <c r="G247" s="61">
        <v>2555.6</v>
      </c>
      <c r="H247" s="61">
        <v>2555.6</v>
      </c>
      <c r="I247" s="61">
        <v>2555.6</v>
      </c>
      <c r="J247" s="66"/>
      <c r="K247" s="67"/>
      <c r="L247" s="68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s="16" customFormat="1" ht="42.75" customHeight="1">
      <c r="A248" s="47" t="s">
        <v>1044</v>
      </c>
      <c r="B248" s="60" t="s">
        <v>145</v>
      </c>
      <c r="C248" s="47" t="s">
        <v>183</v>
      </c>
      <c r="D248" s="47" t="s">
        <v>96</v>
      </c>
      <c r="E248" s="47" t="s">
        <v>555</v>
      </c>
      <c r="F248" s="47" t="s">
        <v>108</v>
      </c>
      <c r="G248" s="61">
        <f>G249</f>
        <v>249.5</v>
      </c>
      <c r="H248" s="61">
        <f>H249</f>
        <v>249.5</v>
      </c>
      <c r="I248" s="61">
        <f>I249</f>
        <v>249.5</v>
      </c>
      <c r="J248" s="66"/>
      <c r="K248" s="67"/>
      <c r="L248" s="68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s="16" customFormat="1" ht="45" customHeight="1">
      <c r="A249" s="47" t="s">
        <v>681</v>
      </c>
      <c r="B249" s="60" t="s">
        <v>146</v>
      </c>
      <c r="C249" s="47" t="s">
        <v>183</v>
      </c>
      <c r="D249" s="47" t="s">
        <v>96</v>
      </c>
      <c r="E249" s="47" t="s">
        <v>555</v>
      </c>
      <c r="F249" s="47" t="s">
        <v>101</v>
      </c>
      <c r="G249" s="61">
        <v>249.5</v>
      </c>
      <c r="H249" s="61">
        <v>249.5</v>
      </c>
      <c r="I249" s="61">
        <v>249.5</v>
      </c>
      <c r="J249" s="66"/>
      <c r="K249" s="67"/>
      <c r="L249" s="68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s="16" customFormat="1" ht="24.75" customHeight="1">
      <c r="A250" s="47" t="s">
        <v>53</v>
      </c>
      <c r="B250" s="52" t="s">
        <v>252</v>
      </c>
      <c r="C250" s="53" t="s">
        <v>183</v>
      </c>
      <c r="D250" s="53" t="s">
        <v>269</v>
      </c>
      <c r="E250" s="53" t="s">
        <v>161</v>
      </c>
      <c r="F250" s="53" t="s">
        <v>161</v>
      </c>
      <c r="G250" s="80">
        <f aca="true" t="shared" si="41" ref="G250:I254">G251</f>
        <v>30815.4</v>
      </c>
      <c r="H250" s="80">
        <f t="shared" si="41"/>
        <v>30815.4</v>
      </c>
      <c r="I250" s="80">
        <f t="shared" si="41"/>
        <v>30815.4</v>
      </c>
      <c r="J250" s="66"/>
      <c r="K250" s="67"/>
      <c r="L250" s="68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s="16" customFormat="1" ht="35.25" customHeight="1">
      <c r="A251" s="47" t="s">
        <v>54</v>
      </c>
      <c r="B251" s="69" t="s">
        <v>417</v>
      </c>
      <c r="C251" s="47" t="s">
        <v>183</v>
      </c>
      <c r="D251" s="47" t="s">
        <v>269</v>
      </c>
      <c r="E251" s="47" t="s">
        <v>355</v>
      </c>
      <c r="F251" s="47"/>
      <c r="G251" s="71">
        <f t="shared" si="41"/>
        <v>30815.4</v>
      </c>
      <c r="H251" s="71">
        <f t="shared" si="41"/>
        <v>30815.4</v>
      </c>
      <c r="I251" s="71">
        <f t="shared" si="41"/>
        <v>30815.4</v>
      </c>
      <c r="J251" s="66"/>
      <c r="K251" s="67"/>
      <c r="L251" s="68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s="16" customFormat="1" ht="29.25" customHeight="1">
      <c r="A252" s="47" t="s">
        <v>55</v>
      </c>
      <c r="B252" s="69" t="s">
        <v>418</v>
      </c>
      <c r="C252" s="47" t="s">
        <v>183</v>
      </c>
      <c r="D252" s="47" t="s">
        <v>269</v>
      </c>
      <c r="E252" s="47" t="s">
        <v>356</v>
      </c>
      <c r="F252" s="47"/>
      <c r="G252" s="71">
        <f t="shared" si="41"/>
        <v>30815.4</v>
      </c>
      <c r="H252" s="71">
        <f t="shared" si="41"/>
        <v>30815.4</v>
      </c>
      <c r="I252" s="71">
        <f t="shared" si="41"/>
        <v>30815.4</v>
      </c>
      <c r="J252" s="66"/>
      <c r="K252" s="67"/>
      <c r="L252" s="68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s="16" customFormat="1" ht="148.5" customHeight="1">
      <c r="A253" s="47" t="s">
        <v>396</v>
      </c>
      <c r="B253" s="60" t="s">
        <v>422</v>
      </c>
      <c r="C253" s="47" t="s">
        <v>183</v>
      </c>
      <c r="D253" s="47" t="s">
        <v>269</v>
      </c>
      <c r="E253" s="47" t="s">
        <v>760</v>
      </c>
      <c r="F253" s="47"/>
      <c r="G253" s="71">
        <f t="shared" si="41"/>
        <v>30815.4</v>
      </c>
      <c r="H253" s="71">
        <f t="shared" si="41"/>
        <v>30815.4</v>
      </c>
      <c r="I253" s="71">
        <f t="shared" si="41"/>
        <v>30815.4</v>
      </c>
      <c r="J253" s="66"/>
      <c r="K253" s="66">
        <v>10391</v>
      </c>
      <c r="L253" s="68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s="16" customFormat="1" ht="24.75" customHeight="1">
      <c r="A254" s="47" t="s">
        <v>397</v>
      </c>
      <c r="B254" s="69" t="s">
        <v>205</v>
      </c>
      <c r="C254" s="47" t="s">
        <v>183</v>
      </c>
      <c r="D254" s="47" t="s">
        <v>269</v>
      </c>
      <c r="E254" s="47" t="s">
        <v>760</v>
      </c>
      <c r="F254" s="47" t="s">
        <v>208</v>
      </c>
      <c r="G254" s="71">
        <f t="shared" si="41"/>
        <v>30815.4</v>
      </c>
      <c r="H254" s="71">
        <f t="shared" si="41"/>
        <v>30815.4</v>
      </c>
      <c r="I254" s="71">
        <f t="shared" si="41"/>
        <v>30815.4</v>
      </c>
      <c r="J254" s="66"/>
      <c r="K254" s="67"/>
      <c r="L254" s="68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s="16" customFormat="1" ht="55.5" customHeight="1">
      <c r="A255" s="47" t="s">
        <v>398</v>
      </c>
      <c r="B255" s="69" t="s">
        <v>100</v>
      </c>
      <c r="C255" s="47" t="s">
        <v>183</v>
      </c>
      <c r="D255" s="47" t="s">
        <v>269</v>
      </c>
      <c r="E255" s="47" t="s">
        <v>760</v>
      </c>
      <c r="F255" s="47" t="s">
        <v>270</v>
      </c>
      <c r="G255" s="71">
        <v>30815.4</v>
      </c>
      <c r="H255" s="71">
        <v>30815.4</v>
      </c>
      <c r="I255" s="71">
        <v>30815.4</v>
      </c>
      <c r="J255" s="66"/>
      <c r="K255" s="67"/>
      <c r="L255" s="68"/>
      <c r="M255" s="64"/>
      <c r="N255" s="64"/>
      <c r="O255" s="64"/>
      <c r="P255" s="64"/>
      <c r="Q255" s="64"/>
      <c r="R255" s="64"/>
      <c r="S255" s="64"/>
      <c r="T255" s="64">
        <v>20763.4</v>
      </c>
      <c r="U255" s="64"/>
      <c r="V255" s="64"/>
      <c r="W255" s="64"/>
      <c r="X255" s="64"/>
      <c r="Y255" s="64">
        <v>27811</v>
      </c>
      <c r="Z255" s="64"/>
      <c r="AA255" s="72">
        <v>30815.4</v>
      </c>
      <c r="AB255" s="64"/>
    </row>
    <row r="256" spans="1:28" s="16" customFormat="1" ht="36.75" customHeight="1">
      <c r="A256" s="47" t="s">
        <v>883</v>
      </c>
      <c r="B256" s="52" t="s">
        <v>271</v>
      </c>
      <c r="C256" s="53" t="s">
        <v>183</v>
      </c>
      <c r="D256" s="53" t="s">
        <v>272</v>
      </c>
      <c r="E256" s="79"/>
      <c r="F256" s="53"/>
      <c r="G256" s="80">
        <f>G257+G268</f>
        <v>1734.9</v>
      </c>
      <c r="H256" s="80">
        <f>H257+H268</f>
        <v>1254.9</v>
      </c>
      <c r="I256" s="80">
        <f>I257+I268</f>
        <v>1254.9</v>
      </c>
      <c r="J256" s="66"/>
      <c r="K256" s="67"/>
      <c r="L256" s="68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s="16" customFormat="1" ht="48" customHeight="1">
      <c r="A257" s="47" t="s">
        <v>884</v>
      </c>
      <c r="B257" s="60" t="s">
        <v>416</v>
      </c>
      <c r="C257" s="47" t="s">
        <v>183</v>
      </c>
      <c r="D257" s="47" t="s">
        <v>272</v>
      </c>
      <c r="E257" s="47" t="s">
        <v>357</v>
      </c>
      <c r="F257" s="47"/>
      <c r="G257" s="71">
        <f>G258</f>
        <v>1154.9</v>
      </c>
      <c r="H257" s="71">
        <f>H258</f>
        <v>1154.9</v>
      </c>
      <c r="I257" s="71">
        <f>I258</f>
        <v>1154.9</v>
      </c>
      <c r="J257" s="66"/>
      <c r="K257" s="67"/>
      <c r="L257" s="68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s="16" customFormat="1" ht="37.5" customHeight="1">
      <c r="A258" s="47" t="s">
        <v>885</v>
      </c>
      <c r="B258" s="60" t="s">
        <v>287</v>
      </c>
      <c r="C258" s="47" t="s">
        <v>183</v>
      </c>
      <c r="D258" s="47" t="s">
        <v>272</v>
      </c>
      <c r="E258" s="47" t="s">
        <v>358</v>
      </c>
      <c r="F258" s="47"/>
      <c r="G258" s="71">
        <f>G262+G265+G259</f>
        <v>1154.9</v>
      </c>
      <c r="H258" s="71">
        <f>H262+H265+H259</f>
        <v>1154.9</v>
      </c>
      <c r="I258" s="71">
        <f>I262+I265+I259</f>
        <v>1154.9</v>
      </c>
      <c r="J258" s="66"/>
      <c r="K258" s="67"/>
      <c r="L258" s="68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s="16" customFormat="1" ht="176.25" customHeight="1">
      <c r="A259" s="47" t="s">
        <v>525</v>
      </c>
      <c r="B259" s="60" t="s">
        <v>961</v>
      </c>
      <c r="C259" s="47" t="s">
        <v>183</v>
      </c>
      <c r="D259" s="47" t="s">
        <v>272</v>
      </c>
      <c r="E259" s="47" t="s">
        <v>963</v>
      </c>
      <c r="F259" s="47"/>
      <c r="G259" s="71">
        <f aca="true" t="shared" si="42" ref="G259:I260">G260</f>
        <v>954.9</v>
      </c>
      <c r="H259" s="71">
        <f t="shared" si="42"/>
        <v>954.9</v>
      </c>
      <c r="I259" s="71">
        <f t="shared" si="42"/>
        <v>954.9</v>
      </c>
      <c r="J259" s="66"/>
      <c r="K259" s="67"/>
      <c r="L259" s="68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>
        <v>726</v>
      </c>
      <c r="AA259" s="64"/>
      <c r="AB259" s="72">
        <v>954.9</v>
      </c>
    </row>
    <row r="260" spans="1:28" s="16" customFormat="1" ht="37.5" customHeight="1">
      <c r="A260" s="47" t="s">
        <v>526</v>
      </c>
      <c r="B260" s="62" t="s">
        <v>205</v>
      </c>
      <c r="C260" s="47" t="s">
        <v>183</v>
      </c>
      <c r="D260" s="47" t="s">
        <v>272</v>
      </c>
      <c r="E260" s="47" t="s">
        <v>963</v>
      </c>
      <c r="F260" s="47" t="s">
        <v>208</v>
      </c>
      <c r="G260" s="71">
        <f t="shared" si="42"/>
        <v>954.9</v>
      </c>
      <c r="H260" s="71">
        <f t="shared" si="42"/>
        <v>954.9</v>
      </c>
      <c r="I260" s="71">
        <f t="shared" si="42"/>
        <v>954.9</v>
      </c>
      <c r="J260" s="66"/>
      <c r="K260" s="67"/>
      <c r="L260" s="68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s="16" customFormat="1" ht="60" customHeight="1">
      <c r="A261" s="47" t="s">
        <v>126</v>
      </c>
      <c r="B261" s="69" t="s">
        <v>100</v>
      </c>
      <c r="C261" s="47" t="s">
        <v>183</v>
      </c>
      <c r="D261" s="47" t="s">
        <v>272</v>
      </c>
      <c r="E261" s="47" t="s">
        <v>963</v>
      </c>
      <c r="F261" s="47" t="s">
        <v>270</v>
      </c>
      <c r="G261" s="71">
        <v>954.9</v>
      </c>
      <c r="H261" s="71">
        <v>954.9</v>
      </c>
      <c r="I261" s="71">
        <v>954.9</v>
      </c>
      <c r="J261" s="66"/>
      <c r="K261" s="67"/>
      <c r="L261" s="68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s="16" customFormat="1" ht="184.5" customHeight="1">
      <c r="A262" s="47" t="s">
        <v>437</v>
      </c>
      <c r="B262" s="60" t="s">
        <v>962</v>
      </c>
      <c r="C262" s="47" t="s">
        <v>183</v>
      </c>
      <c r="D262" s="47" t="s">
        <v>272</v>
      </c>
      <c r="E262" s="47" t="s">
        <v>963</v>
      </c>
      <c r="F262" s="47"/>
      <c r="G262" s="71">
        <f aca="true" t="shared" si="43" ref="G262:I263">G263</f>
        <v>107.7</v>
      </c>
      <c r="H262" s="71">
        <f t="shared" si="43"/>
        <v>107.7</v>
      </c>
      <c r="I262" s="71">
        <f t="shared" si="43"/>
        <v>107.7</v>
      </c>
      <c r="J262" s="66"/>
      <c r="K262" s="66">
        <v>70</v>
      </c>
      <c r="L262" s="68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72">
        <v>107.7</v>
      </c>
      <c r="AB262" s="64"/>
    </row>
    <row r="263" spans="1:28" s="15" customFormat="1" ht="24.75" customHeight="1">
      <c r="A263" s="47" t="s">
        <v>438</v>
      </c>
      <c r="B263" s="62" t="s">
        <v>205</v>
      </c>
      <c r="C263" s="47" t="s">
        <v>183</v>
      </c>
      <c r="D263" s="47" t="s">
        <v>272</v>
      </c>
      <c r="E263" s="47" t="s">
        <v>963</v>
      </c>
      <c r="F263" s="47" t="s">
        <v>208</v>
      </c>
      <c r="G263" s="71">
        <f t="shared" si="43"/>
        <v>107.7</v>
      </c>
      <c r="H263" s="71">
        <f t="shared" si="43"/>
        <v>107.7</v>
      </c>
      <c r="I263" s="71">
        <f t="shared" si="43"/>
        <v>107.7</v>
      </c>
      <c r="J263" s="55"/>
      <c r="K263" s="56"/>
      <c r="L263" s="57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</row>
    <row r="264" spans="1:28" s="16" customFormat="1" ht="65.25" customHeight="1">
      <c r="A264" s="47" t="s">
        <v>439</v>
      </c>
      <c r="B264" s="69" t="s">
        <v>100</v>
      </c>
      <c r="C264" s="47" t="s">
        <v>183</v>
      </c>
      <c r="D264" s="47" t="s">
        <v>272</v>
      </c>
      <c r="E264" s="47" t="s">
        <v>963</v>
      </c>
      <c r="F264" s="47" t="s">
        <v>270</v>
      </c>
      <c r="G264" s="71">
        <v>107.7</v>
      </c>
      <c r="H264" s="71">
        <v>107.7</v>
      </c>
      <c r="I264" s="71">
        <v>107.7</v>
      </c>
      <c r="J264" s="66"/>
      <c r="K264" s="67"/>
      <c r="L264" s="68"/>
      <c r="M264" s="64"/>
      <c r="N264" s="64"/>
      <c r="O264" s="64"/>
      <c r="P264" s="64"/>
      <c r="Q264" s="64"/>
      <c r="R264" s="64"/>
      <c r="S264" s="64"/>
      <c r="T264" s="64">
        <v>70</v>
      </c>
      <c r="U264" s="64"/>
      <c r="V264" s="64"/>
      <c r="W264" s="64"/>
      <c r="X264" s="64"/>
      <c r="Y264" s="64">
        <v>70</v>
      </c>
      <c r="Z264" s="64"/>
      <c r="AA264" s="64"/>
      <c r="AB264" s="64"/>
    </row>
    <row r="265" spans="1:28" s="16" customFormat="1" ht="140.25" customHeight="1">
      <c r="A265" s="47" t="s">
        <v>127</v>
      </c>
      <c r="B265" s="60" t="s">
        <v>949</v>
      </c>
      <c r="C265" s="47" t="s">
        <v>183</v>
      </c>
      <c r="D265" s="47" t="s">
        <v>272</v>
      </c>
      <c r="E265" s="47" t="s">
        <v>761</v>
      </c>
      <c r="F265" s="47"/>
      <c r="G265" s="71">
        <f aca="true" t="shared" si="44" ref="G265:I266">G266</f>
        <v>92.3</v>
      </c>
      <c r="H265" s="71">
        <f t="shared" si="44"/>
        <v>92.3</v>
      </c>
      <c r="I265" s="71">
        <f t="shared" si="44"/>
        <v>92.3</v>
      </c>
      <c r="J265" s="66"/>
      <c r="K265" s="66">
        <v>70</v>
      </c>
      <c r="L265" s="68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>
        <v>70</v>
      </c>
      <c r="Z265" s="64"/>
      <c r="AA265" s="72">
        <v>92.3</v>
      </c>
      <c r="AB265" s="64"/>
    </row>
    <row r="266" spans="1:28" s="16" customFormat="1" ht="25.5" customHeight="1">
      <c r="A266" s="47" t="s">
        <v>128</v>
      </c>
      <c r="B266" s="62" t="s">
        <v>205</v>
      </c>
      <c r="C266" s="47" t="s">
        <v>183</v>
      </c>
      <c r="D266" s="47" t="s">
        <v>272</v>
      </c>
      <c r="E266" s="47" t="s">
        <v>761</v>
      </c>
      <c r="F266" s="47" t="s">
        <v>208</v>
      </c>
      <c r="G266" s="71">
        <f t="shared" si="44"/>
        <v>92.3</v>
      </c>
      <c r="H266" s="71">
        <f t="shared" si="44"/>
        <v>92.3</v>
      </c>
      <c r="I266" s="71">
        <f t="shared" si="44"/>
        <v>92.3</v>
      </c>
      <c r="J266" s="66"/>
      <c r="K266" s="67"/>
      <c r="L266" s="68"/>
      <c r="M266" s="64"/>
      <c r="N266" s="64"/>
      <c r="O266" s="64"/>
      <c r="P266" s="64"/>
      <c r="Q266" s="64"/>
      <c r="R266" s="64"/>
      <c r="S266" s="64"/>
      <c r="T266" s="64">
        <v>70</v>
      </c>
      <c r="U266" s="64"/>
      <c r="V266" s="64"/>
      <c r="W266" s="64"/>
      <c r="X266" s="64"/>
      <c r="Y266" s="64"/>
      <c r="Z266" s="64"/>
      <c r="AA266" s="64"/>
      <c r="AB266" s="64"/>
    </row>
    <row r="267" spans="1:28" s="16" customFormat="1" ht="63" customHeight="1">
      <c r="A267" s="47" t="s">
        <v>611</v>
      </c>
      <c r="B267" s="69" t="s">
        <v>100</v>
      </c>
      <c r="C267" s="47" t="s">
        <v>183</v>
      </c>
      <c r="D267" s="47" t="s">
        <v>272</v>
      </c>
      <c r="E267" s="47" t="s">
        <v>761</v>
      </c>
      <c r="F267" s="47" t="s">
        <v>270</v>
      </c>
      <c r="G267" s="71">
        <v>92.3</v>
      </c>
      <c r="H267" s="71">
        <v>92.3</v>
      </c>
      <c r="I267" s="71">
        <v>92.3</v>
      </c>
      <c r="J267" s="66"/>
      <c r="K267" s="67"/>
      <c r="L267" s="68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</row>
    <row r="268" spans="1:28" s="16" customFormat="1" ht="56.25" customHeight="1">
      <c r="A268" s="47" t="s">
        <v>612</v>
      </c>
      <c r="B268" s="60" t="s">
        <v>301</v>
      </c>
      <c r="C268" s="47" t="s">
        <v>183</v>
      </c>
      <c r="D268" s="47" t="s">
        <v>272</v>
      </c>
      <c r="E268" s="47" t="s">
        <v>338</v>
      </c>
      <c r="F268" s="47"/>
      <c r="G268" s="71">
        <f>G269+G273</f>
        <v>580</v>
      </c>
      <c r="H268" s="71">
        <f aca="true" t="shared" si="45" ref="G268:I269">H269</f>
        <v>100</v>
      </c>
      <c r="I268" s="71">
        <f t="shared" si="45"/>
        <v>100</v>
      </c>
      <c r="J268" s="66"/>
      <c r="K268" s="67"/>
      <c r="L268" s="68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</row>
    <row r="269" spans="1:28" s="16" customFormat="1" ht="45" customHeight="1">
      <c r="A269" s="47" t="s">
        <v>467</v>
      </c>
      <c r="B269" s="60" t="s">
        <v>50</v>
      </c>
      <c r="C269" s="47" t="s">
        <v>183</v>
      </c>
      <c r="D269" s="47" t="s">
        <v>272</v>
      </c>
      <c r="E269" s="47" t="s">
        <v>520</v>
      </c>
      <c r="F269" s="47"/>
      <c r="G269" s="71">
        <f t="shared" si="45"/>
        <v>100</v>
      </c>
      <c r="H269" s="71">
        <f t="shared" si="45"/>
        <v>100</v>
      </c>
      <c r="I269" s="71">
        <f t="shared" si="45"/>
        <v>100</v>
      </c>
      <c r="J269" s="66"/>
      <c r="K269" s="67"/>
      <c r="L269" s="68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</row>
    <row r="270" spans="1:28" s="16" customFormat="1" ht="128.25" customHeight="1">
      <c r="A270" s="47" t="s">
        <v>468</v>
      </c>
      <c r="B270" s="60" t="s">
        <v>302</v>
      </c>
      <c r="C270" s="47" t="s">
        <v>183</v>
      </c>
      <c r="D270" s="47" t="s">
        <v>272</v>
      </c>
      <c r="E270" s="47" t="s">
        <v>743</v>
      </c>
      <c r="F270" s="47"/>
      <c r="G270" s="71">
        <f aca="true" t="shared" si="46" ref="G270:I271">G271</f>
        <v>100</v>
      </c>
      <c r="H270" s="71">
        <f t="shared" si="46"/>
        <v>100</v>
      </c>
      <c r="I270" s="71">
        <f t="shared" si="46"/>
        <v>100</v>
      </c>
      <c r="J270" s="66"/>
      <c r="K270" s="66">
        <v>40</v>
      </c>
      <c r="L270" s="68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72">
        <v>100</v>
      </c>
      <c r="AB270" s="64"/>
    </row>
    <row r="271" spans="1:28" s="16" customFormat="1" ht="38.25" customHeight="1">
      <c r="A271" s="47" t="s">
        <v>469</v>
      </c>
      <c r="B271" s="60" t="s">
        <v>145</v>
      </c>
      <c r="C271" s="47" t="s">
        <v>183</v>
      </c>
      <c r="D271" s="47" t="s">
        <v>272</v>
      </c>
      <c r="E271" s="47" t="s">
        <v>743</v>
      </c>
      <c r="F271" s="47" t="s">
        <v>108</v>
      </c>
      <c r="G271" s="71">
        <f t="shared" si="46"/>
        <v>100</v>
      </c>
      <c r="H271" s="71">
        <f t="shared" si="46"/>
        <v>100</v>
      </c>
      <c r="I271" s="71">
        <f t="shared" si="46"/>
        <v>100</v>
      </c>
      <c r="J271" s="66"/>
      <c r="K271" s="67"/>
      <c r="L271" s="68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</row>
    <row r="272" spans="1:28" s="16" customFormat="1" ht="53.25" customHeight="1">
      <c r="A272" s="47" t="s">
        <v>399</v>
      </c>
      <c r="B272" s="60" t="s">
        <v>146</v>
      </c>
      <c r="C272" s="47" t="s">
        <v>183</v>
      </c>
      <c r="D272" s="47" t="s">
        <v>272</v>
      </c>
      <c r="E272" s="47" t="s">
        <v>743</v>
      </c>
      <c r="F272" s="47" t="s">
        <v>101</v>
      </c>
      <c r="G272" s="71">
        <v>100</v>
      </c>
      <c r="H272" s="71">
        <v>100</v>
      </c>
      <c r="I272" s="71">
        <v>100</v>
      </c>
      <c r="J272" s="66"/>
      <c r="K272" s="67"/>
      <c r="L272" s="68"/>
      <c r="M272" s="64">
        <v>-14.5</v>
      </c>
      <c r="N272" s="64"/>
      <c r="O272" s="64"/>
      <c r="P272" s="64"/>
      <c r="Q272" s="64"/>
      <c r="R272" s="64"/>
      <c r="S272" s="64"/>
      <c r="T272" s="64">
        <v>40</v>
      </c>
      <c r="U272" s="64"/>
      <c r="V272" s="64"/>
      <c r="W272" s="64">
        <v>85</v>
      </c>
      <c r="X272" s="64"/>
      <c r="Y272" s="64">
        <v>100</v>
      </c>
      <c r="Z272" s="64"/>
      <c r="AA272" s="64"/>
      <c r="AB272" s="64"/>
    </row>
    <row r="273" spans="1:28" s="16" customFormat="1" ht="72" customHeight="1">
      <c r="A273" s="47" t="s">
        <v>56</v>
      </c>
      <c r="B273" s="60" t="s">
        <v>955</v>
      </c>
      <c r="C273" s="47" t="s">
        <v>183</v>
      </c>
      <c r="D273" s="47" t="s">
        <v>272</v>
      </c>
      <c r="E273" s="47" t="s">
        <v>646</v>
      </c>
      <c r="F273" s="47"/>
      <c r="G273" s="71">
        <f>G274</f>
        <v>480</v>
      </c>
      <c r="H273" s="71">
        <f>H274</f>
        <v>0</v>
      </c>
      <c r="I273" s="71">
        <f>I274</f>
        <v>0</v>
      </c>
      <c r="J273" s="66"/>
      <c r="K273" s="67"/>
      <c r="L273" s="68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</row>
    <row r="274" spans="1:28" s="16" customFormat="1" ht="197.25" customHeight="1">
      <c r="A274" s="47" t="s">
        <v>57</v>
      </c>
      <c r="B274" s="60" t="s">
        <v>648</v>
      </c>
      <c r="C274" s="47" t="s">
        <v>183</v>
      </c>
      <c r="D274" s="47" t="s">
        <v>272</v>
      </c>
      <c r="E274" s="47" t="s">
        <v>647</v>
      </c>
      <c r="F274" s="47"/>
      <c r="G274" s="71">
        <f aca="true" t="shared" si="47" ref="G274:I275">G275</f>
        <v>480</v>
      </c>
      <c r="H274" s="71">
        <f t="shared" si="47"/>
        <v>0</v>
      </c>
      <c r="I274" s="71">
        <f t="shared" si="47"/>
        <v>0</v>
      </c>
      <c r="J274" s="66"/>
      <c r="K274" s="67"/>
      <c r="L274" s="68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</row>
    <row r="275" spans="1:28" s="16" customFormat="1" ht="39" customHeight="1">
      <c r="A275" s="47" t="s">
        <v>574</v>
      </c>
      <c r="B275" s="60" t="s">
        <v>145</v>
      </c>
      <c r="C275" s="47" t="s">
        <v>183</v>
      </c>
      <c r="D275" s="47" t="s">
        <v>272</v>
      </c>
      <c r="E275" s="47" t="s">
        <v>647</v>
      </c>
      <c r="F275" s="47" t="s">
        <v>108</v>
      </c>
      <c r="G275" s="71">
        <f t="shared" si="47"/>
        <v>480</v>
      </c>
      <c r="H275" s="71">
        <f t="shared" si="47"/>
        <v>0</v>
      </c>
      <c r="I275" s="71">
        <f t="shared" si="47"/>
        <v>0</v>
      </c>
      <c r="J275" s="66"/>
      <c r="K275" s="67"/>
      <c r="L275" s="68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</row>
    <row r="276" spans="1:28" s="16" customFormat="1" ht="41.25" customHeight="1">
      <c r="A276" s="47" t="s">
        <v>58</v>
      </c>
      <c r="B276" s="60" t="s">
        <v>146</v>
      </c>
      <c r="C276" s="47" t="s">
        <v>183</v>
      </c>
      <c r="D276" s="47" t="s">
        <v>272</v>
      </c>
      <c r="E276" s="47" t="s">
        <v>647</v>
      </c>
      <c r="F276" s="47" t="s">
        <v>101</v>
      </c>
      <c r="G276" s="71">
        <v>480</v>
      </c>
      <c r="H276" s="71">
        <v>0</v>
      </c>
      <c r="I276" s="71">
        <v>0</v>
      </c>
      <c r="J276" s="66"/>
      <c r="K276" s="67"/>
      <c r="L276" s="68"/>
      <c r="M276" s="64"/>
      <c r="N276" s="64"/>
      <c r="O276" s="64"/>
      <c r="P276" s="64"/>
      <c r="Q276" s="64"/>
      <c r="R276" s="64"/>
      <c r="S276" s="64"/>
      <c r="T276" s="64">
        <v>480</v>
      </c>
      <c r="U276" s="64"/>
      <c r="V276" s="64"/>
      <c r="W276" s="64"/>
      <c r="X276" s="64"/>
      <c r="Y276" s="64">
        <v>480</v>
      </c>
      <c r="Z276" s="64"/>
      <c r="AA276" s="72">
        <v>480</v>
      </c>
      <c r="AB276" s="64"/>
    </row>
    <row r="277" spans="1:28" s="16" customFormat="1" ht="30" customHeight="1">
      <c r="A277" s="47" t="s">
        <v>59</v>
      </c>
      <c r="B277" s="48" t="s">
        <v>295</v>
      </c>
      <c r="C277" s="49" t="s">
        <v>183</v>
      </c>
      <c r="D277" s="49" t="s">
        <v>293</v>
      </c>
      <c r="E277" s="75"/>
      <c r="F277" s="49"/>
      <c r="G277" s="76">
        <f>G278+G291</f>
        <v>103473.40000000001</v>
      </c>
      <c r="H277" s="76">
        <f>H278+H291</f>
        <v>94118.2</v>
      </c>
      <c r="I277" s="76">
        <f>I278+I291</f>
        <v>115829.40000000001</v>
      </c>
      <c r="J277" s="66"/>
      <c r="K277" s="67"/>
      <c r="L277" s="68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</row>
    <row r="278" spans="1:28" s="16" customFormat="1" ht="30.75" customHeight="1">
      <c r="A278" s="47" t="s">
        <v>60</v>
      </c>
      <c r="B278" s="52" t="s">
        <v>296</v>
      </c>
      <c r="C278" s="53" t="s">
        <v>183</v>
      </c>
      <c r="D278" s="53" t="s">
        <v>294</v>
      </c>
      <c r="E278" s="79"/>
      <c r="F278" s="53"/>
      <c r="G278" s="80">
        <f>G279</f>
        <v>1166.1</v>
      </c>
      <c r="H278" s="80">
        <f>H279</f>
        <v>1126.1</v>
      </c>
      <c r="I278" s="80">
        <f>I279</f>
        <v>1126.1</v>
      </c>
      <c r="J278" s="66"/>
      <c r="K278" s="67"/>
      <c r="L278" s="68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</row>
    <row r="279" spans="1:28" s="16" customFormat="1" ht="86.25" customHeight="1">
      <c r="A279" s="47" t="s">
        <v>61</v>
      </c>
      <c r="B279" s="69" t="s">
        <v>303</v>
      </c>
      <c r="C279" s="47" t="s">
        <v>183</v>
      </c>
      <c r="D279" s="47" t="s">
        <v>294</v>
      </c>
      <c r="E279" s="47" t="s">
        <v>374</v>
      </c>
      <c r="F279" s="47"/>
      <c r="G279" s="71">
        <f>G280+G287</f>
        <v>1166.1</v>
      </c>
      <c r="H279" s="71">
        <f>H280+H287</f>
        <v>1126.1</v>
      </c>
      <c r="I279" s="71">
        <f>I280+I287</f>
        <v>1126.1</v>
      </c>
      <c r="J279" s="66"/>
      <c r="K279" s="67"/>
      <c r="L279" s="68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</row>
    <row r="280" spans="1:28" s="16" customFormat="1" ht="48" customHeight="1">
      <c r="A280" s="47" t="s">
        <v>62</v>
      </c>
      <c r="B280" s="60" t="s">
        <v>304</v>
      </c>
      <c r="C280" s="47" t="s">
        <v>183</v>
      </c>
      <c r="D280" s="53" t="s">
        <v>294</v>
      </c>
      <c r="E280" s="47" t="s">
        <v>375</v>
      </c>
      <c r="F280" s="47"/>
      <c r="G280" s="71">
        <f>G281+G284</f>
        <v>560</v>
      </c>
      <c r="H280" s="71">
        <f>H281+H284</f>
        <v>520</v>
      </c>
      <c r="I280" s="71">
        <f>I281+I284</f>
        <v>520</v>
      </c>
      <c r="J280" s="66"/>
      <c r="K280" s="67"/>
      <c r="L280" s="68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</row>
    <row r="281" spans="1:28" s="16" customFormat="1" ht="119.25" customHeight="1">
      <c r="A281" s="47" t="s">
        <v>1045</v>
      </c>
      <c r="B281" s="60" t="s">
        <v>551</v>
      </c>
      <c r="C281" s="47" t="s">
        <v>183</v>
      </c>
      <c r="D281" s="47" t="s">
        <v>294</v>
      </c>
      <c r="E281" s="47" t="s">
        <v>745</v>
      </c>
      <c r="F281" s="47"/>
      <c r="G281" s="71">
        <f aca="true" t="shared" si="48" ref="G281:I285">G282</f>
        <v>530</v>
      </c>
      <c r="H281" s="71">
        <f t="shared" si="48"/>
        <v>500</v>
      </c>
      <c r="I281" s="71">
        <f t="shared" si="48"/>
        <v>500</v>
      </c>
      <c r="J281" s="66"/>
      <c r="K281" s="66">
        <v>285</v>
      </c>
      <c r="L281" s="68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</row>
    <row r="282" spans="1:28" s="16" customFormat="1" ht="32.25" customHeight="1">
      <c r="A282" s="47" t="s">
        <v>1046</v>
      </c>
      <c r="B282" s="62" t="s">
        <v>205</v>
      </c>
      <c r="C282" s="47" t="s">
        <v>183</v>
      </c>
      <c r="D282" s="47" t="s">
        <v>294</v>
      </c>
      <c r="E282" s="47" t="s">
        <v>745</v>
      </c>
      <c r="F282" s="47" t="s">
        <v>208</v>
      </c>
      <c r="G282" s="71">
        <f t="shared" si="48"/>
        <v>530</v>
      </c>
      <c r="H282" s="71">
        <f t="shared" si="48"/>
        <v>500</v>
      </c>
      <c r="I282" s="71">
        <f t="shared" si="48"/>
        <v>500</v>
      </c>
      <c r="J282" s="66"/>
      <c r="K282" s="67"/>
      <c r="L282" s="68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</row>
    <row r="283" spans="1:28" s="16" customFormat="1" ht="57" customHeight="1">
      <c r="A283" s="47" t="s">
        <v>1047</v>
      </c>
      <c r="B283" s="69" t="s">
        <v>100</v>
      </c>
      <c r="C283" s="47" t="s">
        <v>183</v>
      </c>
      <c r="D283" s="47" t="s">
        <v>294</v>
      </c>
      <c r="E283" s="47" t="s">
        <v>745</v>
      </c>
      <c r="F283" s="47" t="s">
        <v>270</v>
      </c>
      <c r="G283" s="71">
        <v>530</v>
      </c>
      <c r="H283" s="71">
        <v>500</v>
      </c>
      <c r="I283" s="71">
        <v>500</v>
      </c>
      <c r="J283" s="66"/>
      <c r="K283" s="67"/>
      <c r="L283" s="68"/>
      <c r="M283" s="64">
        <v>215</v>
      </c>
      <c r="N283" s="64"/>
      <c r="O283" s="64"/>
      <c r="P283" s="64"/>
      <c r="Q283" s="64"/>
      <c r="R283" s="64"/>
      <c r="S283" s="64"/>
      <c r="T283" s="64">
        <v>500</v>
      </c>
      <c r="U283" s="64"/>
      <c r="V283" s="64"/>
      <c r="W283" s="64"/>
      <c r="X283" s="64"/>
      <c r="Y283" s="64">
        <v>500</v>
      </c>
      <c r="Z283" s="64"/>
      <c r="AA283" s="72">
        <v>530</v>
      </c>
      <c r="AB283" s="64"/>
    </row>
    <row r="284" spans="1:28" s="16" customFormat="1" ht="115.5" customHeight="1">
      <c r="A284" s="47" t="s">
        <v>886</v>
      </c>
      <c r="B284" s="60" t="s">
        <v>860</v>
      </c>
      <c r="C284" s="47" t="s">
        <v>183</v>
      </c>
      <c r="D284" s="47" t="s">
        <v>294</v>
      </c>
      <c r="E284" s="47" t="s">
        <v>861</v>
      </c>
      <c r="F284" s="47"/>
      <c r="G284" s="71">
        <f t="shared" si="48"/>
        <v>30</v>
      </c>
      <c r="H284" s="71">
        <f t="shared" si="48"/>
        <v>20</v>
      </c>
      <c r="I284" s="71">
        <f t="shared" si="48"/>
        <v>20</v>
      </c>
      <c r="J284" s="66"/>
      <c r="K284" s="67"/>
      <c r="L284" s="68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72">
        <v>30</v>
      </c>
      <c r="AB284" s="64"/>
    </row>
    <row r="285" spans="1:28" s="16" customFormat="1" ht="21.75" customHeight="1">
      <c r="A285" s="47" t="s">
        <v>887</v>
      </c>
      <c r="B285" s="62" t="s">
        <v>205</v>
      </c>
      <c r="C285" s="47" t="s">
        <v>183</v>
      </c>
      <c r="D285" s="47" t="s">
        <v>294</v>
      </c>
      <c r="E285" s="47" t="s">
        <v>861</v>
      </c>
      <c r="F285" s="47" t="s">
        <v>208</v>
      </c>
      <c r="G285" s="71">
        <f t="shared" si="48"/>
        <v>30</v>
      </c>
      <c r="H285" s="71">
        <f t="shared" si="48"/>
        <v>20</v>
      </c>
      <c r="I285" s="71">
        <f t="shared" si="48"/>
        <v>20</v>
      </c>
      <c r="J285" s="66">
        <v>1122</v>
      </c>
      <c r="K285" s="67"/>
      <c r="L285" s="68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</row>
    <row r="286" spans="1:28" s="16" customFormat="1" ht="54.75" customHeight="1">
      <c r="A286" s="47" t="s">
        <v>888</v>
      </c>
      <c r="B286" s="69" t="s">
        <v>100</v>
      </c>
      <c r="C286" s="47" t="s">
        <v>183</v>
      </c>
      <c r="D286" s="47" t="s">
        <v>294</v>
      </c>
      <c r="E286" s="47" t="s">
        <v>861</v>
      </c>
      <c r="F286" s="47" t="s">
        <v>270</v>
      </c>
      <c r="G286" s="71">
        <v>30</v>
      </c>
      <c r="H286" s="71">
        <v>20</v>
      </c>
      <c r="I286" s="71">
        <v>20</v>
      </c>
      <c r="J286" s="66"/>
      <c r="K286" s="67"/>
      <c r="L286" s="68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>
        <v>20</v>
      </c>
      <c r="Z286" s="64"/>
      <c r="AA286" s="64"/>
      <c r="AB286" s="64"/>
    </row>
    <row r="287" spans="1:28" s="16" customFormat="1" ht="28.5" customHeight="1">
      <c r="A287" s="47" t="s">
        <v>1048</v>
      </c>
      <c r="B287" s="60" t="s">
        <v>412</v>
      </c>
      <c r="C287" s="47" t="s">
        <v>183</v>
      </c>
      <c r="D287" s="47" t="s">
        <v>294</v>
      </c>
      <c r="E287" s="47" t="s">
        <v>383</v>
      </c>
      <c r="F287" s="47"/>
      <c r="G287" s="71">
        <f>SUM(G288)</f>
        <v>606.1</v>
      </c>
      <c r="H287" s="71">
        <f>SUM(H288)</f>
        <v>606.1</v>
      </c>
      <c r="I287" s="71">
        <f>SUM(I288)</f>
        <v>606.1</v>
      </c>
      <c r="J287" s="66"/>
      <c r="K287" s="67"/>
      <c r="L287" s="68"/>
      <c r="M287" s="64"/>
      <c r="N287" s="64"/>
      <c r="O287" s="64"/>
      <c r="P287" s="64"/>
      <c r="Q287" s="64"/>
      <c r="R287" s="64"/>
      <c r="S287" s="64">
        <v>571.6</v>
      </c>
      <c r="T287" s="64"/>
      <c r="U287" s="64"/>
      <c r="V287" s="64"/>
      <c r="W287" s="64"/>
      <c r="X287" s="64"/>
      <c r="Y287" s="64"/>
      <c r="Z287" s="64"/>
      <c r="AA287" s="64"/>
      <c r="AB287" s="64"/>
    </row>
    <row r="288" spans="1:28" s="16" customFormat="1" ht="120" customHeight="1">
      <c r="A288" s="47" t="s">
        <v>1049</v>
      </c>
      <c r="B288" s="95" t="s">
        <v>501</v>
      </c>
      <c r="C288" s="47" t="s">
        <v>183</v>
      </c>
      <c r="D288" s="47" t="s">
        <v>294</v>
      </c>
      <c r="E288" s="47" t="s">
        <v>382</v>
      </c>
      <c r="F288" s="47"/>
      <c r="G288" s="71">
        <f>G289</f>
        <v>606.1</v>
      </c>
      <c r="H288" s="71">
        <f aca="true" t="shared" si="49" ref="G288:I289">H289</f>
        <v>606.1</v>
      </c>
      <c r="I288" s="71">
        <f t="shared" si="49"/>
        <v>606.1</v>
      </c>
      <c r="J288" s="66"/>
      <c r="K288" s="64"/>
      <c r="L288" s="68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</row>
    <row r="289" spans="1:28" s="16" customFormat="1" ht="32.25" customHeight="1">
      <c r="A289" s="47" t="s">
        <v>1050</v>
      </c>
      <c r="B289" s="62" t="s">
        <v>205</v>
      </c>
      <c r="C289" s="47" t="s">
        <v>183</v>
      </c>
      <c r="D289" s="47" t="s">
        <v>294</v>
      </c>
      <c r="E289" s="47" t="s">
        <v>382</v>
      </c>
      <c r="F289" s="47" t="s">
        <v>208</v>
      </c>
      <c r="G289" s="71">
        <f t="shared" si="49"/>
        <v>606.1</v>
      </c>
      <c r="H289" s="71">
        <f t="shared" si="49"/>
        <v>606.1</v>
      </c>
      <c r="I289" s="71">
        <f t="shared" si="49"/>
        <v>606.1</v>
      </c>
      <c r="J289" s="66"/>
      <c r="K289" s="67"/>
      <c r="L289" s="68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</row>
    <row r="290" spans="1:28" s="16" customFormat="1" ht="54" customHeight="1">
      <c r="A290" s="47" t="s">
        <v>1051</v>
      </c>
      <c r="B290" s="69" t="s">
        <v>100</v>
      </c>
      <c r="C290" s="47" t="s">
        <v>183</v>
      </c>
      <c r="D290" s="47" t="s">
        <v>294</v>
      </c>
      <c r="E290" s="47" t="s">
        <v>382</v>
      </c>
      <c r="F290" s="47" t="s">
        <v>270</v>
      </c>
      <c r="G290" s="71">
        <v>606.1</v>
      </c>
      <c r="H290" s="71">
        <v>606.1</v>
      </c>
      <c r="I290" s="71">
        <v>606.1</v>
      </c>
      <c r="J290" s="66"/>
      <c r="K290" s="67"/>
      <c r="L290" s="68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>
        <v>661.9</v>
      </c>
      <c r="AA290" s="64"/>
      <c r="AB290" s="72">
        <v>606.1</v>
      </c>
    </row>
    <row r="291" spans="1:28" s="16" customFormat="1" ht="33" customHeight="1">
      <c r="A291" s="47" t="s">
        <v>1052</v>
      </c>
      <c r="B291" s="82" t="s">
        <v>260</v>
      </c>
      <c r="C291" s="53" t="s">
        <v>183</v>
      </c>
      <c r="D291" s="53" t="s">
        <v>259</v>
      </c>
      <c r="E291" s="47"/>
      <c r="F291" s="47"/>
      <c r="G291" s="80">
        <f>SUM(G292)</f>
        <v>102307.3</v>
      </c>
      <c r="H291" s="80">
        <f>SUM(H292)</f>
        <v>92992.09999999999</v>
      </c>
      <c r="I291" s="80">
        <f>SUM(I292)</f>
        <v>114703.3</v>
      </c>
      <c r="J291" s="66"/>
      <c r="K291" s="67">
        <v>30065.6</v>
      </c>
      <c r="L291" s="68"/>
      <c r="M291" s="64"/>
      <c r="N291" s="64"/>
      <c r="O291" s="64"/>
      <c r="P291" s="64"/>
      <c r="Q291" s="64"/>
      <c r="R291" s="64"/>
      <c r="S291" s="64"/>
      <c r="T291" s="97"/>
      <c r="U291" s="64"/>
      <c r="V291" s="64"/>
      <c r="W291" s="64"/>
      <c r="X291" s="64"/>
      <c r="Y291" s="64"/>
      <c r="Z291" s="64"/>
      <c r="AA291" s="64"/>
      <c r="AB291" s="64"/>
    </row>
    <row r="292" spans="1:28" s="16" customFormat="1" ht="63.75" customHeight="1">
      <c r="A292" s="47" t="s">
        <v>1053</v>
      </c>
      <c r="B292" s="69" t="s">
        <v>303</v>
      </c>
      <c r="C292" s="47" t="s">
        <v>183</v>
      </c>
      <c r="D292" s="47" t="s">
        <v>259</v>
      </c>
      <c r="E292" s="47" t="s">
        <v>374</v>
      </c>
      <c r="F292" s="47"/>
      <c r="G292" s="71">
        <f>SUM(G293+G303)</f>
        <v>102307.3</v>
      </c>
      <c r="H292" s="71">
        <f>SUM(H293+H303)</f>
        <v>92992.09999999999</v>
      </c>
      <c r="I292" s="71">
        <f>SUM(I293+I303)</f>
        <v>114703.3</v>
      </c>
      <c r="J292" s="66"/>
      <c r="K292" s="67"/>
      <c r="L292" s="68"/>
      <c r="M292" s="64"/>
      <c r="N292" s="64"/>
      <c r="O292" s="64"/>
      <c r="P292" s="64"/>
      <c r="Q292" s="64"/>
      <c r="R292" s="64"/>
      <c r="S292" s="64"/>
      <c r="T292" s="97"/>
      <c r="U292" s="64"/>
      <c r="V292" s="64"/>
      <c r="W292" s="64"/>
      <c r="X292" s="64"/>
      <c r="Y292" s="64"/>
      <c r="Z292" s="64"/>
      <c r="AA292" s="64"/>
      <c r="AB292" s="64"/>
    </row>
    <row r="293" spans="1:28" s="16" customFormat="1" ht="44.25" customHeight="1">
      <c r="A293" s="47" t="s">
        <v>527</v>
      </c>
      <c r="B293" s="60" t="s">
        <v>304</v>
      </c>
      <c r="C293" s="47" t="s">
        <v>183</v>
      </c>
      <c r="D293" s="47" t="s">
        <v>259</v>
      </c>
      <c r="E293" s="47" t="s">
        <v>375</v>
      </c>
      <c r="F293" s="47"/>
      <c r="G293" s="80">
        <f>SUM(G294+G297+G300)</f>
        <v>98543.1</v>
      </c>
      <c r="H293" s="80">
        <f>SUM(H294+H297+H300)</f>
        <v>89227.9</v>
      </c>
      <c r="I293" s="80">
        <f>SUM(I294+I297+I300)</f>
        <v>110939.1</v>
      </c>
      <c r="J293" s="66"/>
      <c r="K293" s="67"/>
      <c r="L293" s="68"/>
      <c r="M293" s="64"/>
      <c r="N293" s="64"/>
      <c r="O293" s="64"/>
      <c r="P293" s="64"/>
      <c r="Q293" s="64"/>
      <c r="R293" s="64"/>
      <c r="S293" s="64"/>
      <c r="T293" s="98">
        <v>30033.8</v>
      </c>
      <c r="U293" s="64"/>
      <c r="V293" s="64"/>
      <c r="W293" s="64"/>
      <c r="X293" s="64"/>
      <c r="Y293" s="64"/>
      <c r="Z293" s="64"/>
      <c r="AA293" s="64"/>
      <c r="AB293" s="64"/>
    </row>
    <row r="294" spans="1:28" s="16" customFormat="1" ht="133.5" customHeight="1">
      <c r="A294" s="47" t="s">
        <v>63</v>
      </c>
      <c r="B294" s="99" t="s">
        <v>1208</v>
      </c>
      <c r="C294" s="47" t="s">
        <v>183</v>
      </c>
      <c r="D294" s="47" t="s">
        <v>259</v>
      </c>
      <c r="E294" s="47" t="s">
        <v>746</v>
      </c>
      <c r="F294" s="47"/>
      <c r="G294" s="71">
        <f aca="true" t="shared" si="50" ref="G294:I295">SUM(G295)</f>
        <v>40871.9</v>
      </c>
      <c r="H294" s="71">
        <f t="shared" si="50"/>
        <v>41751.9</v>
      </c>
      <c r="I294" s="71">
        <f t="shared" si="50"/>
        <v>41751.9</v>
      </c>
      <c r="J294" s="66"/>
      <c r="K294" s="78">
        <v>30117.1</v>
      </c>
      <c r="L294" s="68"/>
      <c r="M294" s="64"/>
      <c r="N294" s="64"/>
      <c r="O294" s="64"/>
      <c r="P294" s="64"/>
      <c r="Q294" s="64"/>
      <c r="R294" s="64"/>
      <c r="S294" s="64"/>
      <c r="T294" s="97"/>
      <c r="U294" s="64"/>
      <c r="V294" s="64"/>
      <c r="W294" s="64"/>
      <c r="X294" s="64"/>
      <c r="Y294" s="64"/>
      <c r="Z294" s="64"/>
      <c r="AA294" s="72">
        <v>41751.9</v>
      </c>
      <c r="AB294" s="64"/>
    </row>
    <row r="295" spans="1:28" s="16" customFormat="1" ht="45" customHeight="1">
      <c r="A295" s="47" t="s">
        <v>64</v>
      </c>
      <c r="B295" s="60" t="s">
        <v>278</v>
      </c>
      <c r="C295" s="47" t="s">
        <v>183</v>
      </c>
      <c r="D295" s="47" t="s">
        <v>259</v>
      </c>
      <c r="E295" s="47" t="s">
        <v>746</v>
      </c>
      <c r="F295" s="47" t="s">
        <v>164</v>
      </c>
      <c r="G295" s="71">
        <f t="shared" si="50"/>
        <v>40871.9</v>
      </c>
      <c r="H295" s="71">
        <f t="shared" si="50"/>
        <v>41751.9</v>
      </c>
      <c r="I295" s="71">
        <f t="shared" si="50"/>
        <v>41751.9</v>
      </c>
      <c r="J295" s="66"/>
      <c r="K295" s="67"/>
      <c r="L295" s="68"/>
      <c r="M295" s="64"/>
      <c r="N295" s="64"/>
      <c r="O295" s="64"/>
      <c r="P295" s="64"/>
      <c r="Q295" s="64"/>
      <c r="R295" s="64"/>
      <c r="S295" s="64"/>
      <c r="T295" s="97"/>
      <c r="U295" s="64"/>
      <c r="V295" s="64"/>
      <c r="W295" s="64"/>
      <c r="X295" s="64"/>
      <c r="Y295" s="64"/>
      <c r="Z295" s="64"/>
      <c r="AA295" s="64"/>
      <c r="AB295" s="64"/>
    </row>
    <row r="296" spans="1:28" s="16" customFormat="1" ht="23.25" customHeight="1">
      <c r="A296" s="47" t="s">
        <v>65</v>
      </c>
      <c r="B296" s="60" t="s">
        <v>166</v>
      </c>
      <c r="C296" s="47" t="s">
        <v>183</v>
      </c>
      <c r="D296" s="47" t="s">
        <v>259</v>
      </c>
      <c r="E296" s="47" t="s">
        <v>746</v>
      </c>
      <c r="F296" s="47" t="s">
        <v>165</v>
      </c>
      <c r="G296" s="71">
        <v>40871.9</v>
      </c>
      <c r="H296" s="71">
        <v>41751.9</v>
      </c>
      <c r="I296" s="71">
        <v>41751.9</v>
      </c>
      <c r="J296" s="66"/>
      <c r="K296" s="67"/>
      <c r="L296" s="68">
        <f>10251.6+6196.5</f>
        <v>16448.1</v>
      </c>
      <c r="M296" s="64"/>
      <c r="N296" s="64"/>
      <c r="O296" s="64"/>
      <c r="P296" s="64"/>
      <c r="Q296" s="64"/>
      <c r="R296" s="64"/>
      <c r="S296" s="64"/>
      <c r="T296" s="98">
        <v>46373.5</v>
      </c>
      <c r="U296" s="64"/>
      <c r="V296" s="64"/>
      <c r="W296" s="64"/>
      <c r="X296" s="64"/>
      <c r="Y296" s="64">
        <v>37792.4</v>
      </c>
      <c r="Z296" s="64"/>
      <c r="AA296" s="64">
        <v>-880</v>
      </c>
      <c r="AB296" s="64"/>
    </row>
    <row r="297" spans="1:28" s="16" customFormat="1" ht="162.75" customHeight="1">
      <c r="A297" s="47" t="s">
        <v>129</v>
      </c>
      <c r="B297" s="60" t="s">
        <v>1207</v>
      </c>
      <c r="C297" s="47" t="s">
        <v>183</v>
      </c>
      <c r="D297" s="47" t="s">
        <v>259</v>
      </c>
      <c r="E297" s="47" t="s">
        <v>585</v>
      </c>
      <c r="F297" s="47"/>
      <c r="G297" s="71">
        <f aca="true" t="shared" si="51" ref="G297:I298">SUM(G298)</f>
        <v>57587.2</v>
      </c>
      <c r="H297" s="71">
        <f t="shared" si="51"/>
        <v>47476</v>
      </c>
      <c r="I297" s="71">
        <f t="shared" si="51"/>
        <v>69187.2</v>
      </c>
      <c r="J297" s="66"/>
      <c r="K297" s="67"/>
      <c r="L297" s="68"/>
      <c r="M297" s="64"/>
      <c r="N297" s="64"/>
      <c r="O297" s="64"/>
      <c r="P297" s="64"/>
      <c r="Q297" s="64"/>
      <c r="R297" s="64"/>
      <c r="S297" s="64"/>
      <c r="T297" s="98"/>
      <c r="U297" s="64"/>
      <c r="V297" s="64"/>
      <c r="W297" s="64"/>
      <c r="X297" s="64"/>
      <c r="Y297" s="64"/>
      <c r="Z297" s="64"/>
      <c r="AA297" s="72">
        <v>61187.2</v>
      </c>
      <c r="AB297" s="64"/>
    </row>
    <row r="298" spans="1:28" s="16" customFormat="1" ht="46.5" customHeight="1">
      <c r="A298" s="47" t="s">
        <v>130</v>
      </c>
      <c r="B298" s="60" t="s">
        <v>278</v>
      </c>
      <c r="C298" s="47" t="s">
        <v>183</v>
      </c>
      <c r="D298" s="47" t="s">
        <v>259</v>
      </c>
      <c r="E298" s="47" t="s">
        <v>585</v>
      </c>
      <c r="F298" s="47" t="s">
        <v>164</v>
      </c>
      <c r="G298" s="71">
        <f t="shared" si="51"/>
        <v>57587.2</v>
      </c>
      <c r="H298" s="71">
        <f t="shared" si="51"/>
        <v>47476</v>
      </c>
      <c r="I298" s="71">
        <f t="shared" si="51"/>
        <v>69187.2</v>
      </c>
      <c r="J298" s="66"/>
      <c r="K298" s="67"/>
      <c r="L298" s="68"/>
      <c r="M298" s="64"/>
      <c r="N298" s="64"/>
      <c r="O298" s="64"/>
      <c r="P298" s="64"/>
      <c r="Q298" s="64"/>
      <c r="R298" s="64"/>
      <c r="S298" s="64"/>
      <c r="T298" s="98"/>
      <c r="U298" s="64"/>
      <c r="V298" s="64"/>
      <c r="W298" s="64"/>
      <c r="X298" s="64"/>
      <c r="Y298" s="64"/>
      <c r="Z298" s="64"/>
      <c r="AA298" s="64">
        <v>-3600</v>
      </c>
      <c r="AB298" s="64"/>
    </row>
    <row r="299" spans="1:28" s="16" customFormat="1" ht="26.25" customHeight="1">
      <c r="A299" s="47" t="s">
        <v>131</v>
      </c>
      <c r="B299" s="60" t="s">
        <v>166</v>
      </c>
      <c r="C299" s="47" t="s">
        <v>183</v>
      </c>
      <c r="D299" s="47" t="s">
        <v>259</v>
      </c>
      <c r="E299" s="47" t="s">
        <v>585</v>
      </c>
      <c r="F299" s="47" t="s">
        <v>165</v>
      </c>
      <c r="G299" s="71">
        <v>57587.2</v>
      </c>
      <c r="H299" s="71">
        <v>47476</v>
      </c>
      <c r="I299" s="71">
        <v>69187.2</v>
      </c>
      <c r="J299" s="66"/>
      <c r="K299" s="67"/>
      <c r="L299" s="68"/>
      <c r="M299" s="64"/>
      <c r="N299" s="64"/>
      <c r="O299" s="64"/>
      <c r="P299" s="64"/>
      <c r="Q299" s="64"/>
      <c r="R299" s="64"/>
      <c r="S299" s="64"/>
      <c r="T299" s="98"/>
      <c r="U299" s="64"/>
      <c r="V299" s="64"/>
      <c r="W299" s="64"/>
      <c r="X299" s="64">
        <v>4184</v>
      </c>
      <c r="Y299" s="64">
        <v>49146.2</v>
      </c>
      <c r="Z299" s="64"/>
      <c r="AA299" s="64"/>
      <c r="AB299" s="64"/>
    </row>
    <row r="300" spans="1:28" s="16" customFormat="1" ht="215.25" customHeight="1">
      <c r="A300" s="47" t="s">
        <v>132</v>
      </c>
      <c r="B300" s="77" t="s">
        <v>600</v>
      </c>
      <c r="C300" s="47" t="s">
        <v>183</v>
      </c>
      <c r="D300" s="47" t="s">
        <v>259</v>
      </c>
      <c r="E300" s="47" t="s">
        <v>599</v>
      </c>
      <c r="F300" s="47"/>
      <c r="G300" s="71">
        <f aca="true" t="shared" si="52" ref="G300:I301">G301</f>
        <v>84</v>
      </c>
      <c r="H300" s="71">
        <f t="shared" si="52"/>
        <v>0</v>
      </c>
      <c r="I300" s="71">
        <f t="shared" si="52"/>
        <v>0</v>
      </c>
      <c r="J300" s="66"/>
      <c r="K300" s="67">
        <v>1134.8</v>
      </c>
      <c r="L300" s="68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72">
        <v>84</v>
      </c>
      <c r="AB300" s="64"/>
    </row>
    <row r="301" spans="1:28" s="16" customFormat="1" ht="34.5" customHeight="1">
      <c r="A301" s="47" t="s">
        <v>440</v>
      </c>
      <c r="B301" s="60" t="s">
        <v>145</v>
      </c>
      <c r="C301" s="47" t="s">
        <v>183</v>
      </c>
      <c r="D301" s="47" t="s">
        <v>259</v>
      </c>
      <c r="E301" s="47" t="s">
        <v>599</v>
      </c>
      <c r="F301" s="47" t="s">
        <v>108</v>
      </c>
      <c r="G301" s="71">
        <f t="shared" si="52"/>
        <v>84</v>
      </c>
      <c r="H301" s="71">
        <f t="shared" si="52"/>
        <v>0</v>
      </c>
      <c r="I301" s="71">
        <f t="shared" si="52"/>
        <v>0</v>
      </c>
      <c r="J301" s="66"/>
      <c r="K301" s="67"/>
      <c r="L301" s="68"/>
      <c r="M301" s="64"/>
      <c r="N301" s="64"/>
      <c r="O301" s="64"/>
      <c r="P301" s="64"/>
      <c r="Q301" s="64"/>
      <c r="R301" s="64"/>
      <c r="S301" s="64"/>
      <c r="T301" s="64">
        <v>2158.8</v>
      </c>
      <c r="U301" s="64"/>
      <c r="V301" s="64"/>
      <c r="W301" s="64"/>
      <c r="X301" s="64"/>
      <c r="Y301" s="64"/>
      <c r="Z301" s="64"/>
      <c r="AA301" s="64"/>
      <c r="AB301" s="64"/>
    </row>
    <row r="302" spans="1:28" s="16" customFormat="1" ht="41.25" customHeight="1">
      <c r="A302" s="47" t="s">
        <v>441</v>
      </c>
      <c r="B302" s="60" t="s">
        <v>146</v>
      </c>
      <c r="C302" s="47" t="s">
        <v>183</v>
      </c>
      <c r="D302" s="47" t="s">
        <v>259</v>
      </c>
      <c r="E302" s="47" t="s">
        <v>599</v>
      </c>
      <c r="F302" s="47" t="s">
        <v>101</v>
      </c>
      <c r="G302" s="71">
        <v>84</v>
      </c>
      <c r="H302" s="71">
        <v>0</v>
      </c>
      <c r="I302" s="71">
        <v>0</v>
      </c>
      <c r="J302" s="66"/>
      <c r="K302" s="67"/>
      <c r="L302" s="68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>
        <v>83.7</v>
      </c>
      <c r="Z302" s="64"/>
      <c r="AA302" s="64"/>
      <c r="AB302" s="64"/>
    </row>
    <row r="303" spans="1:28" s="16" customFormat="1" ht="30.75" customHeight="1">
      <c r="A303" s="47" t="s">
        <v>442</v>
      </c>
      <c r="B303" s="60" t="s">
        <v>412</v>
      </c>
      <c r="C303" s="47" t="s">
        <v>183</v>
      </c>
      <c r="D303" s="47" t="s">
        <v>259</v>
      </c>
      <c r="E303" s="47" t="s">
        <v>383</v>
      </c>
      <c r="F303" s="47"/>
      <c r="G303" s="71">
        <f>SUM(G304)</f>
        <v>3764.2</v>
      </c>
      <c r="H303" s="71">
        <f>SUM(H304)</f>
        <v>3764.2</v>
      </c>
      <c r="I303" s="71">
        <f>SUM(I304)</f>
        <v>3764.2</v>
      </c>
      <c r="J303" s="66"/>
      <c r="K303" s="67"/>
      <c r="L303" s="68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</row>
    <row r="304" spans="1:28" s="16" customFormat="1" ht="85.5" customHeight="1">
      <c r="A304" s="47" t="s">
        <v>400</v>
      </c>
      <c r="B304" s="60" t="s">
        <v>747</v>
      </c>
      <c r="C304" s="47" t="s">
        <v>183</v>
      </c>
      <c r="D304" s="47" t="s">
        <v>259</v>
      </c>
      <c r="E304" s="47" t="s">
        <v>748</v>
      </c>
      <c r="F304" s="47"/>
      <c r="G304" s="71">
        <f>SUM(G305+G307+G309)</f>
        <v>3764.2</v>
      </c>
      <c r="H304" s="71">
        <f>SUM(H305+H307+H309)</f>
        <v>3764.2</v>
      </c>
      <c r="I304" s="71">
        <f>SUM(I305+I307+I309)</f>
        <v>3764.2</v>
      </c>
      <c r="J304" s="66"/>
      <c r="K304" s="67"/>
      <c r="L304" s="68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>
        <v>2481.9</v>
      </c>
      <c r="Z304" s="64"/>
      <c r="AA304" s="72">
        <v>3764.2</v>
      </c>
      <c r="AB304" s="64"/>
    </row>
    <row r="305" spans="1:28" s="16" customFormat="1" ht="90" customHeight="1">
      <c r="A305" s="47" t="s">
        <v>66</v>
      </c>
      <c r="B305" s="62" t="s">
        <v>188</v>
      </c>
      <c r="C305" s="47" t="s">
        <v>183</v>
      </c>
      <c r="D305" s="47" t="s">
        <v>259</v>
      </c>
      <c r="E305" s="47" t="s">
        <v>748</v>
      </c>
      <c r="F305" s="47" t="s">
        <v>186</v>
      </c>
      <c r="G305" s="71">
        <f>SUM(G306)</f>
        <v>3176.7</v>
      </c>
      <c r="H305" s="71">
        <f>SUM(H306)</f>
        <v>3176.7</v>
      </c>
      <c r="I305" s="71">
        <f>SUM(I306)</f>
        <v>3176.7</v>
      </c>
      <c r="J305" s="66"/>
      <c r="K305" s="67"/>
      <c r="L305" s="68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</row>
    <row r="306" spans="1:28" s="16" customFormat="1" ht="19.5" customHeight="1">
      <c r="A306" s="47" t="s">
        <v>87</v>
      </c>
      <c r="B306" s="62" t="s">
        <v>189</v>
      </c>
      <c r="C306" s="47" t="s">
        <v>183</v>
      </c>
      <c r="D306" s="47" t="s">
        <v>259</v>
      </c>
      <c r="E306" s="47" t="s">
        <v>748</v>
      </c>
      <c r="F306" s="47" t="s">
        <v>218</v>
      </c>
      <c r="G306" s="71">
        <v>3176.7</v>
      </c>
      <c r="H306" s="71">
        <v>3176.7</v>
      </c>
      <c r="I306" s="71">
        <v>3176.7</v>
      </c>
      <c r="J306" s="66"/>
      <c r="K306" s="67"/>
      <c r="L306" s="68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</row>
    <row r="307" spans="1:28" s="16" customFormat="1" ht="33" customHeight="1">
      <c r="A307" s="47" t="s">
        <v>443</v>
      </c>
      <c r="B307" s="60" t="s">
        <v>145</v>
      </c>
      <c r="C307" s="47" t="s">
        <v>183</v>
      </c>
      <c r="D307" s="47" t="s">
        <v>259</v>
      </c>
      <c r="E307" s="47" t="s">
        <v>748</v>
      </c>
      <c r="F307" s="47" t="s">
        <v>108</v>
      </c>
      <c r="G307" s="71">
        <f>SUM(G308)</f>
        <v>587</v>
      </c>
      <c r="H307" s="71">
        <f>SUM(H308)</f>
        <v>587</v>
      </c>
      <c r="I307" s="71">
        <f>SUM(I308)</f>
        <v>587</v>
      </c>
      <c r="J307" s="66"/>
      <c r="K307" s="67"/>
      <c r="L307" s="68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</row>
    <row r="308" spans="1:28" s="16" customFormat="1" ht="36.75" customHeight="1">
      <c r="A308" s="47" t="s">
        <v>444</v>
      </c>
      <c r="B308" s="60" t="s">
        <v>146</v>
      </c>
      <c r="C308" s="47" t="s">
        <v>183</v>
      </c>
      <c r="D308" s="47" t="s">
        <v>259</v>
      </c>
      <c r="E308" s="47" t="s">
        <v>748</v>
      </c>
      <c r="F308" s="47" t="s">
        <v>101</v>
      </c>
      <c r="G308" s="71">
        <v>587</v>
      </c>
      <c r="H308" s="71">
        <v>587</v>
      </c>
      <c r="I308" s="71">
        <v>587</v>
      </c>
      <c r="J308" s="66"/>
      <c r="K308" s="67"/>
      <c r="L308" s="68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</row>
    <row r="309" spans="1:28" s="16" customFormat="1" ht="19.5" customHeight="1">
      <c r="A309" s="47" t="s">
        <v>445</v>
      </c>
      <c r="B309" s="62" t="s">
        <v>205</v>
      </c>
      <c r="C309" s="47" t="s">
        <v>183</v>
      </c>
      <c r="D309" s="47" t="s">
        <v>259</v>
      </c>
      <c r="E309" s="47" t="s">
        <v>748</v>
      </c>
      <c r="F309" s="47" t="s">
        <v>208</v>
      </c>
      <c r="G309" s="71">
        <f>SUM(G310)</f>
        <v>0.5</v>
      </c>
      <c r="H309" s="71">
        <f>SUM(H310)</f>
        <v>0.5</v>
      </c>
      <c r="I309" s="71">
        <f>SUM(I310)</f>
        <v>0.5</v>
      </c>
      <c r="J309" s="66"/>
      <c r="K309" s="67"/>
      <c r="L309" s="68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</row>
    <row r="310" spans="1:28" s="16" customFormat="1" ht="22.5" customHeight="1">
      <c r="A310" s="47" t="s">
        <v>446</v>
      </c>
      <c r="B310" s="62" t="s">
        <v>206</v>
      </c>
      <c r="C310" s="47" t="s">
        <v>183</v>
      </c>
      <c r="D310" s="47" t="s">
        <v>259</v>
      </c>
      <c r="E310" s="47" t="s">
        <v>748</v>
      </c>
      <c r="F310" s="47" t="s">
        <v>209</v>
      </c>
      <c r="G310" s="71">
        <v>0.5</v>
      </c>
      <c r="H310" s="71">
        <v>0.5</v>
      </c>
      <c r="I310" s="71">
        <v>0.5</v>
      </c>
      <c r="J310" s="66"/>
      <c r="K310" s="67"/>
      <c r="L310" s="68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>
        <v>185</v>
      </c>
      <c r="Y310" s="64"/>
      <c r="Z310" s="64"/>
      <c r="AA310" s="64"/>
      <c r="AB310" s="64"/>
    </row>
    <row r="311" spans="1:28" s="16" customFormat="1" ht="22.5" customHeight="1">
      <c r="A311" s="47" t="s">
        <v>682</v>
      </c>
      <c r="B311" s="48" t="s">
        <v>662</v>
      </c>
      <c r="C311" s="49" t="s">
        <v>183</v>
      </c>
      <c r="D311" s="49" t="s">
        <v>663</v>
      </c>
      <c r="E311" s="49"/>
      <c r="F311" s="49"/>
      <c r="G311" s="76">
        <f>SUM(G312+G318)</f>
        <v>510.5</v>
      </c>
      <c r="H311" s="76">
        <f>SUM(H312+H318)</f>
        <v>494.8</v>
      </c>
      <c r="I311" s="76">
        <f>SUM(I312+I318)</f>
        <v>494.8</v>
      </c>
      <c r="J311" s="66"/>
      <c r="K311" s="67"/>
      <c r="L311" s="68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</row>
    <row r="312" spans="1:28" s="16" customFormat="1" ht="36.75" customHeight="1">
      <c r="A312" s="47" t="s">
        <v>683</v>
      </c>
      <c r="B312" s="52" t="s">
        <v>664</v>
      </c>
      <c r="C312" s="53" t="s">
        <v>183</v>
      </c>
      <c r="D312" s="53" t="s">
        <v>637</v>
      </c>
      <c r="E312" s="53"/>
      <c r="F312" s="53"/>
      <c r="G312" s="80">
        <f aca="true" t="shared" si="53" ref="G312:I314">SUM(G313)</f>
        <v>419</v>
      </c>
      <c r="H312" s="80">
        <f t="shared" si="53"/>
        <v>403.3</v>
      </c>
      <c r="I312" s="80">
        <f t="shared" si="53"/>
        <v>403.3</v>
      </c>
      <c r="J312" s="66"/>
      <c r="K312" s="67"/>
      <c r="L312" s="68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</row>
    <row r="313" spans="1:28" s="16" customFormat="1" ht="84" customHeight="1">
      <c r="A313" s="47" t="s">
        <v>1054</v>
      </c>
      <c r="B313" s="60" t="s">
        <v>299</v>
      </c>
      <c r="C313" s="47" t="s">
        <v>183</v>
      </c>
      <c r="D313" s="47" t="s">
        <v>637</v>
      </c>
      <c r="E313" s="47" t="s">
        <v>353</v>
      </c>
      <c r="F313" s="47"/>
      <c r="G313" s="71">
        <f t="shared" si="53"/>
        <v>419</v>
      </c>
      <c r="H313" s="71">
        <f t="shared" si="53"/>
        <v>403.3</v>
      </c>
      <c r="I313" s="71">
        <f t="shared" si="53"/>
        <v>403.3</v>
      </c>
      <c r="J313" s="66"/>
      <c r="K313" s="67"/>
      <c r="L313" s="68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</row>
    <row r="314" spans="1:28" s="16" customFormat="1" ht="54.75" customHeight="1">
      <c r="A314" s="47" t="s">
        <v>1055</v>
      </c>
      <c r="B314" s="69" t="s">
        <v>954</v>
      </c>
      <c r="C314" s="47" t="s">
        <v>183</v>
      </c>
      <c r="D314" s="47" t="s">
        <v>637</v>
      </c>
      <c r="E314" s="47" t="s">
        <v>577</v>
      </c>
      <c r="F314" s="47"/>
      <c r="G314" s="71">
        <f t="shared" si="53"/>
        <v>419</v>
      </c>
      <c r="H314" s="71">
        <f t="shared" si="53"/>
        <v>403.3</v>
      </c>
      <c r="I314" s="71">
        <f t="shared" si="53"/>
        <v>403.3</v>
      </c>
      <c r="J314" s="66"/>
      <c r="K314" s="67"/>
      <c r="L314" s="68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>
        <v>14.5</v>
      </c>
      <c r="Y314" s="64"/>
      <c r="Z314" s="64"/>
      <c r="AA314" s="64"/>
      <c r="AB314" s="64"/>
    </row>
    <row r="315" spans="1:28" s="16" customFormat="1" ht="148.5" customHeight="1">
      <c r="A315" s="47" t="s">
        <v>1056</v>
      </c>
      <c r="B315" s="60" t="s">
        <v>665</v>
      </c>
      <c r="C315" s="47" t="s">
        <v>183</v>
      </c>
      <c r="D315" s="47" t="s">
        <v>637</v>
      </c>
      <c r="E315" s="47" t="s">
        <v>578</v>
      </c>
      <c r="F315" s="47"/>
      <c r="G315" s="71">
        <f aca="true" t="shared" si="54" ref="G315:I316">G316</f>
        <v>419</v>
      </c>
      <c r="H315" s="71">
        <f t="shared" si="54"/>
        <v>403.3</v>
      </c>
      <c r="I315" s="71">
        <f t="shared" si="54"/>
        <v>403.3</v>
      </c>
      <c r="J315" s="66"/>
      <c r="K315" s="67"/>
      <c r="L315" s="68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>
        <v>440</v>
      </c>
      <c r="AA315" s="64"/>
      <c r="AB315" s="72">
        <v>419</v>
      </c>
    </row>
    <row r="316" spans="1:28" s="16" customFormat="1" ht="39.75" customHeight="1">
      <c r="A316" s="47" t="s">
        <v>89</v>
      </c>
      <c r="B316" s="60" t="s">
        <v>145</v>
      </c>
      <c r="C316" s="47" t="s">
        <v>183</v>
      </c>
      <c r="D316" s="47" t="s">
        <v>637</v>
      </c>
      <c r="E316" s="47" t="s">
        <v>578</v>
      </c>
      <c r="F316" s="47" t="s">
        <v>108</v>
      </c>
      <c r="G316" s="71">
        <f t="shared" si="54"/>
        <v>419</v>
      </c>
      <c r="H316" s="71">
        <f t="shared" si="54"/>
        <v>403.3</v>
      </c>
      <c r="I316" s="71">
        <f t="shared" si="54"/>
        <v>403.3</v>
      </c>
      <c r="J316" s="66"/>
      <c r="K316" s="67"/>
      <c r="L316" s="68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</row>
    <row r="317" spans="1:28" s="16" customFormat="1" ht="42.75" customHeight="1">
      <c r="A317" s="47" t="s">
        <v>1057</v>
      </c>
      <c r="B317" s="60" t="s">
        <v>146</v>
      </c>
      <c r="C317" s="47" t="s">
        <v>183</v>
      </c>
      <c r="D317" s="47" t="s">
        <v>637</v>
      </c>
      <c r="E317" s="47" t="s">
        <v>578</v>
      </c>
      <c r="F317" s="47" t="s">
        <v>101</v>
      </c>
      <c r="G317" s="71">
        <v>419</v>
      </c>
      <c r="H317" s="71">
        <v>403.3</v>
      </c>
      <c r="I317" s="71">
        <v>403.3</v>
      </c>
      <c r="J317" s="66"/>
      <c r="K317" s="67"/>
      <c r="L317" s="68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</row>
    <row r="318" spans="1:28" s="16" customFormat="1" ht="28.5" customHeight="1">
      <c r="A318" s="47" t="s">
        <v>1058</v>
      </c>
      <c r="B318" s="94" t="s">
        <v>965</v>
      </c>
      <c r="C318" s="53" t="s">
        <v>183</v>
      </c>
      <c r="D318" s="53" t="s">
        <v>825</v>
      </c>
      <c r="E318" s="53"/>
      <c r="F318" s="53"/>
      <c r="G318" s="80">
        <f>G319</f>
        <v>91.5</v>
      </c>
      <c r="H318" s="80">
        <f>H319</f>
        <v>91.5</v>
      </c>
      <c r="I318" s="80">
        <f>I319</f>
        <v>91.5</v>
      </c>
      <c r="J318" s="66"/>
      <c r="K318" s="67"/>
      <c r="L318" s="68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</row>
    <row r="319" spans="1:28" s="16" customFormat="1" ht="73.5" customHeight="1">
      <c r="A319" s="47" t="s">
        <v>1059</v>
      </c>
      <c r="B319" s="60" t="s">
        <v>299</v>
      </c>
      <c r="C319" s="47" t="s">
        <v>183</v>
      </c>
      <c r="D319" s="47" t="s">
        <v>825</v>
      </c>
      <c r="E319" s="47" t="s">
        <v>353</v>
      </c>
      <c r="F319" s="47"/>
      <c r="G319" s="71">
        <f aca="true" t="shared" si="55" ref="G319:I320">SUM(G320)</f>
        <v>91.5</v>
      </c>
      <c r="H319" s="71">
        <f t="shared" si="55"/>
        <v>91.5</v>
      </c>
      <c r="I319" s="71">
        <f t="shared" si="55"/>
        <v>91.5</v>
      </c>
      <c r="J319" s="66"/>
      <c r="K319" s="67"/>
      <c r="L319" s="68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</row>
    <row r="320" spans="1:28" s="16" customFormat="1" ht="57.75" customHeight="1">
      <c r="A320" s="47" t="s">
        <v>312</v>
      </c>
      <c r="B320" s="69" t="s">
        <v>954</v>
      </c>
      <c r="C320" s="47" t="s">
        <v>183</v>
      </c>
      <c r="D320" s="47" t="s">
        <v>825</v>
      </c>
      <c r="E320" s="47" t="s">
        <v>577</v>
      </c>
      <c r="F320" s="47"/>
      <c r="G320" s="71">
        <f t="shared" si="55"/>
        <v>91.5</v>
      </c>
      <c r="H320" s="71">
        <f t="shared" si="55"/>
        <v>91.5</v>
      </c>
      <c r="I320" s="71">
        <f t="shared" si="55"/>
        <v>91.5</v>
      </c>
      <c r="J320" s="66"/>
      <c r="K320" s="67"/>
      <c r="L320" s="68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</row>
    <row r="321" spans="1:28" s="16" customFormat="1" ht="144" customHeight="1">
      <c r="A321" s="47" t="s">
        <v>313</v>
      </c>
      <c r="B321" s="60" t="s">
        <v>665</v>
      </c>
      <c r="C321" s="47" t="s">
        <v>183</v>
      </c>
      <c r="D321" s="47" t="s">
        <v>825</v>
      </c>
      <c r="E321" s="47" t="s">
        <v>578</v>
      </c>
      <c r="F321" s="47"/>
      <c r="G321" s="71">
        <f>G322+G324</f>
        <v>91.5</v>
      </c>
      <c r="H321" s="71">
        <f>H322+H324</f>
        <v>91.5</v>
      </c>
      <c r="I321" s="71">
        <f>I322+I324</f>
        <v>91.5</v>
      </c>
      <c r="J321" s="66"/>
      <c r="K321" s="67"/>
      <c r="L321" s="68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72">
        <v>91.5</v>
      </c>
    </row>
    <row r="322" spans="1:28" s="16" customFormat="1" ht="86.25" customHeight="1">
      <c r="A322" s="47" t="s">
        <v>314</v>
      </c>
      <c r="B322" s="62" t="s">
        <v>188</v>
      </c>
      <c r="C322" s="47" t="s">
        <v>183</v>
      </c>
      <c r="D322" s="47" t="s">
        <v>825</v>
      </c>
      <c r="E322" s="47" t="s">
        <v>578</v>
      </c>
      <c r="F322" s="47" t="s">
        <v>186</v>
      </c>
      <c r="G322" s="71">
        <f aca="true" t="shared" si="56" ref="G322:I324">G323</f>
        <v>84.5</v>
      </c>
      <c r="H322" s="71">
        <f t="shared" si="56"/>
        <v>84.5</v>
      </c>
      <c r="I322" s="71">
        <f t="shared" si="56"/>
        <v>84.5</v>
      </c>
      <c r="J322" s="66"/>
      <c r="K322" s="67"/>
      <c r="L322" s="68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</row>
    <row r="323" spans="1:28" s="16" customFormat="1" ht="48" customHeight="1">
      <c r="A323" s="47" t="s">
        <v>67</v>
      </c>
      <c r="B323" s="62" t="s">
        <v>310</v>
      </c>
      <c r="C323" s="47" t="s">
        <v>183</v>
      </c>
      <c r="D323" s="47" t="s">
        <v>825</v>
      </c>
      <c r="E323" s="47" t="s">
        <v>578</v>
      </c>
      <c r="F323" s="47" t="s">
        <v>187</v>
      </c>
      <c r="G323" s="71">
        <v>84.5</v>
      </c>
      <c r="H323" s="71">
        <v>84.5</v>
      </c>
      <c r="I323" s="71">
        <v>84.5</v>
      </c>
      <c r="J323" s="66"/>
      <c r="K323" s="67"/>
      <c r="L323" s="68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</row>
    <row r="324" spans="1:28" s="16" customFormat="1" ht="40.5" customHeight="1">
      <c r="A324" s="47" t="s">
        <v>68</v>
      </c>
      <c r="B324" s="60" t="s">
        <v>145</v>
      </c>
      <c r="C324" s="47" t="s">
        <v>183</v>
      </c>
      <c r="D324" s="47" t="s">
        <v>825</v>
      </c>
      <c r="E324" s="47" t="s">
        <v>578</v>
      </c>
      <c r="F324" s="47" t="s">
        <v>108</v>
      </c>
      <c r="G324" s="71">
        <f t="shared" si="56"/>
        <v>7</v>
      </c>
      <c r="H324" s="71">
        <f t="shared" si="56"/>
        <v>7</v>
      </c>
      <c r="I324" s="71">
        <f t="shared" si="56"/>
        <v>7</v>
      </c>
      <c r="J324" s="66"/>
      <c r="K324" s="67"/>
      <c r="L324" s="68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</row>
    <row r="325" spans="1:28" s="16" customFormat="1" ht="42" customHeight="1">
      <c r="A325" s="47" t="s">
        <v>684</v>
      </c>
      <c r="B325" s="60" t="s">
        <v>146</v>
      </c>
      <c r="C325" s="47" t="s">
        <v>183</v>
      </c>
      <c r="D325" s="47" t="s">
        <v>825</v>
      </c>
      <c r="E325" s="47" t="s">
        <v>578</v>
      </c>
      <c r="F325" s="47" t="s">
        <v>101</v>
      </c>
      <c r="G325" s="71">
        <v>7</v>
      </c>
      <c r="H325" s="71">
        <v>7</v>
      </c>
      <c r="I325" s="71">
        <v>7</v>
      </c>
      <c r="J325" s="66"/>
      <c r="K325" s="67"/>
      <c r="L325" s="68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</row>
    <row r="326" spans="1:28" s="16" customFormat="1" ht="24.75" customHeight="1">
      <c r="A326" s="47" t="s">
        <v>256</v>
      </c>
      <c r="B326" s="48" t="s">
        <v>274</v>
      </c>
      <c r="C326" s="49" t="s">
        <v>183</v>
      </c>
      <c r="D326" s="49" t="s">
        <v>279</v>
      </c>
      <c r="E326" s="75"/>
      <c r="F326" s="49"/>
      <c r="G326" s="76">
        <f>G327+G336</f>
        <v>21175.5</v>
      </c>
      <c r="H326" s="76">
        <f>H327+H336</f>
        <v>20775.5</v>
      </c>
      <c r="I326" s="76">
        <f>I327+I336</f>
        <v>20775.5</v>
      </c>
      <c r="J326" s="66"/>
      <c r="K326" s="67"/>
      <c r="L326" s="68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</row>
    <row r="327" spans="1:28" s="17" customFormat="1" ht="27.75" customHeight="1">
      <c r="A327" s="47" t="s">
        <v>685</v>
      </c>
      <c r="B327" s="52" t="s">
        <v>462</v>
      </c>
      <c r="C327" s="53" t="s">
        <v>183</v>
      </c>
      <c r="D327" s="53" t="s">
        <v>461</v>
      </c>
      <c r="E327" s="79"/>
      <c r="F327" s="53"/>
      <c r="G327" s="80">
        <f aca="true" t="shared" si="57" ref="G327:I328">G328</f>
        <v>11815.2</v>
      </c>
      <c r="H327" s="80">
        <f t="shared" si="57"/>
        <v>11815.2</v>
      </c>
      <c r="I327" s="80">
        <f t="shared" si="57"/>
        <v>11815.2</v>
      </c>
      <c r="J327" s="27"/>
      <c r="K327" s="66">
        <v>8063</v>
      </c>
      <c r="L327" s="36"/>
      <c r="M327" s="35"/>
      <c r="N327" s="35"/>
      <c r="O327" s="35"/>
      <c r="P327" s="35"/>
      <c r="Q327" s="35"/>
      <c r="R327" s="35"/>
      <c r="S327" s="35"/>
      <c r="T327" s="39"/>
      <c r="U327" s="35"/>
      <c r="V327" s="35"/>
      <c r="W327" s="35"/>
      <c r="X327" s="35"/>
      <c r="Y327" s="35"/>
      <c r="Z327" s="35"/>
      <c r="AA327" s="35"/>
      <c r="AB327" s="35"/>
    </row>
    <row r="328" spans="1:28" s="15" customFormat="1" ht="38.25" customHeight="1">
      <c r="A328" s="47" t="s">
        <v>686</v>
      </c>
      <c r="B328" s="69" t="s">
        <v>300</v>
      </c>
      <c r="C328" s="47" t="s">
        <v>183</v>
      </c>
      <c r="D328" s="47" t="s">
        <v>461</v>
      </c>
      <c r="E328" s="47" t="s">
        <v>337</v>
      </c>
      <c r="F328" s="47"/>
      <c r="G328" s="71">
        <f t="shared" si="57"/>
        <v>11815.2</v>
      </c>
      <c r="H328" s="71">
        <f t="shared" si="57"/>
        <v>11815.2</v>
      </c>
      <c r="I328" s="71">
        <f t="shared" si="57"/>
        <v>11815.2</v>
      </c>
      <c r="J328" s="55"/>
      <c r="K328" s="56"/>
      <c r="L328" s="57"/>
      <c r="M328" s="58"/>
      <c r="N328" s="58"/>
      <c r="O328" s="58"/>
      <c r="P328" s="58"/>
      <c r="Q328" s="58"/>
      <c r="R328" s="58"/>
      <c r="S328" s="58"/>
      <c r="T328" s="63"/>
      <c r="U328" s="58"/>
      <c r="V328" s="58"/>
      <c r="W328" s="58"/>
      <c r="X328" s="58"/>
      <c r="Y328" s="58"/>
      <c r="Z328" s="58"/>
      <c r="AA328" s="58"/>
      <c r="AB328" s="58"/>
    </row>
    <row r="329" spans="1:28" s="16" customFormat="1" ht="42" customHeight="1">
      <c r="A329" s="47" t="s">
        <v>687</v>
      </c>
      <c r="B329" s="60" t="s">
        <v>211</v>
      </c>
      <c r="C329" s="47" t="s">
        <v>183</v>
      </c>
      <c r="D329" s="47" t="s">
        <v>461</v>
      </c>
      <c r="E329" s="47" t="s">
        <v>336</v>
      </c>
      <c r="F329" s="47"/>
      <c r="G329" s="71">
        <f>G330+G333</f>
        <v>11815.2</v>
      </c>
      <c r="H329" s="71">
        <f>H330+H333</f>
        <v>11815.2</v>
      </c>
      <c r="I329" s="71">
        <f>I330+I333</f>
        <v>11815.2</v>
      </c>
      <c r="J329" s="66"/>
      <c r="K329" s="67"/>
      <c r="L329" s="68"/>
      <c r="M329" s="100">
        <v>100</v>
      </c>
      <c r="N329" s="64"/>
      <c r="O329" s="64"/>
      <c r="P329" s="64"/>
      <c r="Q329" s="64"/>
      <c r="R329" s="64"/>
      <c r="S329" s="64"/>
      <c r="T329" s="98">
        <v>8431.5</v>
      </c>
      <c r="U329" s="64"/>
      <c r="V329" s="64"/>
      <c r="W329" s="64"/>
      <c r="X329" s="64"/>
      <c r="Y329" s="64"/>
      <c r="Z329" s="64"/>
      <c r="AA329" s="64"/>
      <c r="AB329" s="64"/>
    </row>
    <row r="330" spans="1:28" s="16" customFormat="1" ht="101.25" customHeight="1">
      <c r="A330" s="47" t="s">
        <v>688</v>
      </c>
      <c r="B330" s="60" t="s">
        <v>763</v>
      </c>
      <c r="C330" s="47" t="s">
        <v>183</v>
      </c>
      <c r="D330" s="47" t="s">
        <v>461</v>
      </c>
      <c r="E330" s="47" t="s">
        <v>764</v>
      </c>
      <c r="F330" s="47"/>
      <c r="G330" s="71">
        <f aca="true" t="shared" si="58" ref="G330:I331">G331</f>
        <v>11353.1</v>
      </c>
      <c r="H330" s="71">
        <f t="shared" si="58"/>
        <v>11353.1</v>
      </c>
      <c r="I330" s="71">
        <f t="shared" si="58"/>
        <v>11353.1</v>
      </c>
      <c r="J330" s="66"/>
      <c r="K330" s="67">
        <v>125.5</v>
      </c>
      <c r="L330" s="68"/>
      <c r="M330" s="64"/>
      <c r="N330" s="64"/>
      <c r="O330" s="64"/>
      <c r="P330" s="64"/>
      <c r="Q330" s="64"/>
      <c r="R330" s="64"/>
      <c r="S330" s="64"/>
      <c r="T330" s="97"/>
      <c r="U330" s="64"/>
      <c r="V330" s="64"/>
      <c r="W330" s="64"/>
      <c r="X330" s="64"/>
      <c r="Y330" s="64"/>
      <c r="Z330" s="64"/>
      <c r="AA330" s="72">
        <v>11353.1</v>
      </c>
      <c r="AB330" s="64"/>
    </row>
    <row r="331" spans="1:28" s="16" customFormat="1" ht="48" customHeight="1">
      <c r="A331" s="47" t="s">
        <v>889</v>
      </c>
      <c r="B331" s="60" t="s">
        <v>278</v>
      </c>
      <c r="C331" s="47" t="s">
        <v>183</v>
      </c>
      <c r="D331" s="47" t="s">
        <v>461</v>
      </c>
      <c r="E331" s="47" t="s">
        <v>764</v>
      </c>
      <c r="F331" s="47" t="s">
        <v>164</v>
      </c>
      <c r="G331" s="71">
        <f t="shared" si="58"/>
        <v>11353.1</v>
      </c>
      <c r="H331" s="71">
        <f t="shared" si="58"/>
        <v>11353.1</v>
      </c>
      <c r="I331" s="71">
        <f t="shared" si="58"/>
        <v>11353.1</v>
      </c>
      <c r="J331" s="66"/>
      <c r="K331" s="67"/>
      <c r="L331" s="68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97"/>
      <c r="Z331" s="64"/>
      <c r="AA331" s="64"/>
      <c r="AB331" s="64"/>
    </row>
    <row r="332" spans="1:28" s="16" customFormat="1" ht="24" customHeight="1">
      <c r="A332" s="47" t="s">
        <v>890</v>
      </c>
      <c r="B332" s="60" t="s">
        <v>166</v>
      </c>
      <c r="C332" s="47" t="s">
        <v>183</v>
      </c>
      <c r="D332" s="47" t="s">
        <v>461</v>
      </c>
      <c r="E332" s="47" t="s">
        <v>764</v>
      </c>
      <c r="F332" s="47" t="s">
        <v>165</v>
      </c>
      <c r="G332" s="71">
        <v>11353.1</v>
      </c>
      <c r="H332" s="71">
        <v>11353.1</v>
      </c>
      <c r="I332" s="71">
        <v>11353.1</v>
      </c>
      <c r="J332" s="66"/>
      <c r="K332" s="67"/>
      <c r="L332" s="68">
        <v>40.9</v>
      </c>
      <c r="M332" s="64"/>
      <c r="N332" s="64"/>
      <c r="O332" s="64"/>
      <c r="P332" s="64"/>
      <c r="Q332" s="64"/>
      <c r="R332" s="64"/>
      <c r="S332" s="64"/>
      <c r="T332" s="64">
        <v>204.4</v>
      </c>
      <c r="U332" s="64"/>
      <c r="V332" s="64"/>
      <c r="W332" s="64"/>
      <c r="X332" s="64"/>
      <c r="Y332" s="98">
        <v>9152.3</v>
      </c>
      <c r="Z332" s="64"/>
      <c r="AA332" s="64"/>
      <c r="AB332" s="64"/>
    </row>
    <row r="333" spans="1:28" s="16" customFormat="1" ht="133.5" customHeight="1">
      <c r="A333" s="47" t="s">
        <v>891</v>
      </c>
      <c r="B333" s="60" t="s">
        <v>762</v>
      </c>
      <c r="C333" s="47" t="s">
        <v>183</v>
      </c>
      <c r="D333" s="47" t="s">
        <v>461</v>
      </c>
      <c r="E333" s="47" t="s">
        <v>586</v>
      </c>
      <c r="F333" s="47"/>
      <c r="G333" s="71">
        <f aca="true" t="shared" si="59" ref="G333:I334">G334</f>
        <v>462.1</v>
      </c>
      <c r="H333" s="71">
        <f t="shared" si="59"/>
        <v>462.1</v>
      </c>
      <c r="I333" s="71">
        <f t="shared" si="59"/>
        <v>462.1</v>
      </c>
      <c r="J333" s="66"/>
      <c r="K333" s="67"/>
      <c r="L333" s="68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97"/>
      <c r="Z333" s="64"/>
      <c r="AA333" s="72">
        <v>462.1</v>
      </c>
      <c r="AB333" s="64"/>
    </row>
    <row r="334" spans="1:28" s="16" customFormat="1" ht="39.75" customHeight="1">
      <c r="A334" s="47" t="s">
        <v>892</v>
      </c>
      <c r="B334" s="60" t="s">
        <v>278</v>
      </c>
      <c r="C334" s="47" t="s">
        <v>183</v>
      </c>
      <c r="D334" s="47" t="s">
        <v>461</v>
      </c>
      <c r="E334" s="47" t="s">
        <v>586</v>
      </c>
      <c r="F334" s="47" t="s">
        <v>164</v>
      </c>
      <c r="G334" s="71">
        <f t="shared" si="59"/>
        <v>462.1</v>
      </c>
      <c r="H334" s="71">
        <f t="shared" si="59"/>
        <v>462.1</v>
      </c>
      <c r="I334" s="71">
        <f t="shared" si="59"/>
        <v>462.1</v>
      </c>
      <c r="J334" s="66"/>
      <c r="K334" s="67"/>
      <c r="L334" s="68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</row>
    <row r="335" spans="1:28" s="16" customFormat="1" ht="27.75" customHeight="1">
      <c r="A335" s="47" t="s">
        <v>893</v>
      </c>
      <c r="B335" s="60" t="s">
        <v>166</v>
      </c>
      <c r="C335" s="47" t="s">
        <v>183</v>
      </c>
      <c r="D335" s="47" t="s">
        <v>461</v>
      </c>
      <c r="E335" s="47" t="s">
        <v>586</v>
      </c>
      <c r="F335" s="47" t="s">
        <v>165</v>
      </c>
      <c r="G335" s="71">
        <v>462.1</v>
      </c>
      <c r="H335" s="71">
        <v>462.1</v>
      </c>
      <c r="I335" s="71">
        <v>462.1</v>
      </c>
      <c r="J335" s="66"/>
      <c r="K335" s="67"/>
      <c r="L335" s="68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>
        <v>248.2</v>
      </c>
      <c r="Y335" s="64">
        <v>381.8</v>
      </c>
      <c r="Z335" s="64"/>
      <c r="AA335" s="64"/>
      <c r="AB335" s="64"/>
    </row>
    <row r="336" spans="1:28" s="16" customFormat="1" ht="24.75" customHeight="1">
      <c r="A336" s="47" t="s">
        <v>894</v>
      </c>
      <c r="B336" s="52" t="s">
        <v>76</v>
      </c>
      <c r="C336" s="53" t="s">
        <v>183</v>
      </c>
      <c r="D336" s="53" t="s">
        <v>77</v>
      </c>
      <c r="E336" s="79"/>
      <c r="F336" s="53"/>
      <c r="G336" s="80">
        <f>G337</f>
        <v>9360.3</v>
      </c>
      <c r="H336" s="80">
        <f>H337</f>
        <v>8960.3</v>
      </c>
      <c r="I336" s="80">
        <f>I337</f>
        <v>8960.3</v>
      </c>
      <c r="J336" s="66"/>
      <c r="K336" s="67"/>
      <c r="L336" s="68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</row>
    <row r="337" spans="1:28" s="16" customFormat="1" ht="33.75" customHeight="1">
      <c r="A337" s="47" t="s">
        <v>895</v>
      </c>
      <c r="B337" s="60" t="s">
        <v>421</v>
      </c>
      <c r="C337" s="47" t="s">
        <v>183</v>
      </c>
      <c r="D337" s="47" t="s">
        <v>77</v>
      </c>
      <c r="E337" s="47" t="s">
        <v>361</v>
      </c>
      <c r="F337" s="47"/>
      <c r="G337" s="71">
        <f>G338+G357</f>
        <v>9360.3</v>
      </c>
      <c r="H337" s="71">
        <f>H338+H357</f>
        <v>8960.3</v>
      </c>
      <c r="I337" s="71">
        <f>I338+I357</f>
        <v>8960.3</v>
      </c>
      <c r="J337" s="66"/>
      <c r="K337" s="67"/>
      <c r="L337" s="68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</row>
    <row r="338" spans="1:28" s="16" customFormat="1" ht="39.75" customHeight="1">
      <c r="A338" s="47" t="s">
        <v>896</v>
      </c>
      <c r="B338" s="60" t="s">
        <v>92</v>
      </c>
      <c r="C338" s="47" t="s">
        <v>183</v>
      </c>
      <c r="D338" s="47" t="s">
        <v>77</v>
      </c>
      <c r="E338" s="47" t="s">
        <v>362</v>
      </c>
      <c r="F338" s="47"/>
      <c r="G338" s="71">
        <f>G339+G342+G351+G354+G345+G348</f>
        <v>9347.3</v>
      </c>
      <c r="H338" s="71">
        <f>H339+H342+H351+H354+H345+H348</f>
        <v>8947.3</v>
      </c>
      <c r="I338" s="71">
        <f>I339+I342+I351+I354+I345+I348</f>
        <v>8947.3</v>
      </c>
      <c r="J338" s="66"/>
      <c r="K338" s="67"/>
      <c r="L338" s="68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97"/>
      <c r="Z338" s="64"/>
      <c r="AA338" s="64"/>
      <c r="AB338" s="64"/>
    </row>
    <row r="339" spans="1:28" s="16" customFormat="1" ht="92.25" customHeight="1">
      <c r="A339" s="47" t="s">
        <v>897</v>
      </c>
      <c r="B339" s="60" t="s">
        <v>767</v>
      </c>
      <c r="C339" s="47" t="s">
        <v>183</v>
      </c>
      <c r="D339" s="47" t="s">
        <v>77</v>
      </c>
      <c r="E339" s="47" t="s">
        <v>768</v>
      </c>
      <c r="F339" s="47"/>
      <c r="G339" s="71">
        <f aca="true" t="shared" si="60" ref="G339:I340">G340</f>
        <v>8342.4</v>
      </c>
      <c r="H339" s="71">
        <f t="shared" si="60"/>
        <v>8342.4</v>
      </c>
      <c r="I339" s="71">
        <f t="shared" si="60"/>
        <v>8342.4</v>
      </c>
      <c r="J339" s="66"/>
      <c r="K339" s="67"/>
      <c r="L339" s="68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98">
        <v>6583</v>
      </c>
      <c r="Z339" s="64"/>
      <c r="AA339" s="72">
        <v>8342.4</v>
      </c>
      <c r="AB339" s="64"/>
    </row>
    <row r="340" spans="1:28" s="16" customFormat="1" ht="45.75" customHeight="1">
      <c r="A340" s="47" t="s">
        <v>133</v>
      </c>
      <c r="B340" s="60" t="s">
        <v>278</v>
      </c>
      <c r="C340" s="47" t="s">
        <v>183</v>
      </c>
      <c r="D340" s="47" t="s">
        <v>77</v>
      </c>
      <c r="E340" s="47" t="s">
        <v>768</v>
      </c>
      <c r="F340" s="47" t="s">
        <v>164</v>
      </c>
      <c r="G340" s="71">
        <f t="shared" si="60"/>
        <v>8342.4</v>
      </c>
      <c r="H340" s="71">
        <f t="shared" si="60"/>
        <v>8342.4</v>
      </c>
      <c r="I340" s="71">
        <f t="shared" si="60"/>
        <v>8342.4</v>
      </c>
      <c r="J340" s="66"/>
      <c r="K340" s="67"/>
      <c r="L340" s="68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97"/>
      <c r="Z340" s="64"/>
      <c r="AA340" s="64"/>
      <c r="AB340" s="64"/>
    </row>
    <row r="341" spans="1:28" s="16" customFormat="1" ht="26.25" customHeight="1">
      <c r="A341" s="47" t="s">
        <v>613</v>
      </c>
      <c r="B341" s="60" t="s">
        <v>166</v>
      </c>
      <c r="C341" s="47" t="s">
        <v>183</v>
      </c>
      <c r="D341" s="47" t="s">
        <v>77</v>
      </c>
      <c r="E341" s="47" t="s">
        <v>768</v>
      </c>
      <c r="F341" s="47" t="s">
        <v>165</v>
      </c>
      <c r="G341" s="71">
        <v>8342.4</v>
      </c>
      <c r="H341" s="71">
        <v>8342.4</v>
      </c>
      <c r="I341" s="71">
        <v>8342.4</v>
      </c>
      <c r="J341" s="66"/>
      <c r="K341" s="67"/>
      <c r="L341" s="68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</row>
    <row r="342" spans="1:28" s="16" customFormat="1" ht="117.75" customHeight="1">
      <c r="A342" s="47" t="s">
        <v>614</v>
      </c>
      <c r="B342" s="60" t="s">
        <v>579</v>
      </c>
      <c r="C342" s="47" t="s">
        <v>183</v>
      </c>
      <c r="D342" s="47" t="s">
        <v>77</v>
      </c>
      <c r="E342" s="47" t="s">
        <v>645</v>
      </c>
      <c r="F342" s="47"/>
      <c r="G342" s="71">
        <f aca="true" t="shared" si="61" ref="G342:I343">G343</f>
        <v>302.9</v>
      </c>
      <c r="H342" s="71">
        <f t="shared" si="61"/>
        <v>302.9</v>
      </c>
      <c r="I342" s="71">
        <f t="shared" si="61"/>
        <v>302.9</v>
      </c>
      <c r="J342" s="66"/>
      <c r="K342" s="67"/>
      <c r="L342" s="68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</row>
    <row r="343" spans="1:28" s="16" customFormat="1" ht="42" customHeight="1">
      <c r="A343" s="47" t="s">
        <v>615</v>
      </c>
      <c r="B343" s="60" t="s">
        <v>278</v>
      </c>
      <c r="C343" s="47" t="s">
        <v>183</v>
      </c>
      <c r="D343" s="47" t="s">
        <v>77</v>
      </c>
      <c r="E343" s="47" t="s">
        <v>645</v>
      </c>
      <c r="F343" s="47" t="s">
        <v>164</v>
      </c>
      <c r="G343" s="71">
        <f t="shared" si="61"/>
        <v>302.9</v>
      </c>
      <c r="H343" s="71">
        <f t="shared" si="61"/>
        <v>302.9</v>
      </c>
      <c r="I343" s="71">
        <f t="shared" si="61"/>
        <v>302.9</v>
      </c>
      <c r="J343" s="66"/>
      <c r="K343" s="67"/>
      <c r="L343" s="68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</row>
    <row r="344" spans="1:28" s="16" customFormat="1" ht="24" customHeight="1">
      <c r="A344" s="47" t="s">
        <v>401</v>
      </c>
      <c r="B344" s="60" t="s">
        <v>166</v>
      </c>
      <c r="C344" s="47" t="s">
        <v>183</v>
      </c>
      <c r="D344" s="47" t="s">
        <v>77</v>
      </c>
      <c r="E344" s="47" t="s">
        <v>645</v>
      </c>
      <c r="F344" s="47" t="s">
        <v>165</v>
      </c>
      <c r="G344" s="71">
        <v>302.9</v>
      </c>
      <c r="H344" s="71">
        <v>302.9</v>
      </c>
      <c r="I344" s="71">
        <v>302.9</v>
      </c>
      <c r="J344" s="66"/>
      <c r="K344" s="67"/>
      <c r="L344" s="68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>
        <v>200</v>
      </c>
      <c r="Y344" s="64">
        <v>459.8</v>
      </c>
      <c r="Z344" s="64"/>
      <c r="AA344" s="72">
        <v>302.9</v>
      </c>
      <c r="AB344" s="64"/>
    </row>
    <row r="345" spans="1:28" s="16" customFormat="1" ht="84.75" customHeight="1">
      <c r="A345" s="47" t="s">
        <v>447</v>
      </c>
      <c r="B345" s="60" t="s">
        <v>414</v>
      </c>
      <c r="C345" s="47" t="s">
        <v>183</v>
      </c>
      <c r="D345" s="47" t="s">
        <v>77</v>
      </c>
      <c r="E345" s="47" t="s">
        <v>765</v>
      </c>
      <c r="F345" s="47"/>
      <c r="G345" s="71">
        <f aca="true" t="shared" si="62" ref="G345:I346">SUM(G346)</f>
        <v>72.1</v>
      </c>
      <c r="H345" s="71">
        <f t="shared" si="62"/>
        <v>72.1</v>
      </c>
      <c r="I345" s="71">
        <f t="shared" si="62"/>
        <v>72.1</v>
      </c>
      <c r="J345" s="66"/>
      <c r="K345" s="66">
        <v>5</v>
      </c>
      <c r="L345" s="68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72">
        <v>72.1</v>
      </c>
      <c r="AB345" s="64"/>
    </row>
    <row r="346" spans="1:28" s="16" customFormat="1" ht="41.25" customHeight="1">
      <c r="A346" s="47" t="s">
        <v>448</v>
      </c>
      <c r="B346" s="60" t="s">
        <v>278</v>
      </c>
      <c r="C346" s="47" t="s">
        <v>183</v>
      </c>
      <c r="D346" s="47" t="s">
        <v>77</v>
      </c>
      <c r="E346" s="47" t="s">
        <v>765</v>
      </c>
      <c r="F346" s="47" t="s">
        <v>164</v>
      </c>
      <c r="G346" s="71">
        <f>SUM(G347)</f>
        <v>72.1</v>
      </c>
      <c r="H346" s="71">
        <f t="shared" si="62"/>
        <v>72.1</v>
      </c>
      <c r="I346" s="71">
        <f t="shared" si="62"/>
        <v>72.1</v>
      </c>
      <c r="J346" s="66"/>
      <c r="K346" s="67"/>
      <c r="L346" s="68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</row>
    <row r="347" spans="1:28" s="16" customFormat="1" ht="23.25" customHeight="1">
      <c r="A347" s="47" t="s">
        <v>449</v>
      </c>
      <c r="B347" s="60" t="s">
        <v>166</v>
      </c>
      <c r="C347" s="47" t="s">
        <v>183</v>
      </c>
      <c r="D347" s="47" t="s">
        <v>77</v>
      </c>
      <c r="E347" s="47" t="s">
        <v>765</v>
      </c>
      <c r="F347" s="47" t="s">
        <v>165</v>
      </c>
      <c r="G347" s="71">
        <v>72.1</v>
      </c>
      <c r="H347" s="71">
        <v>72.1</v>
      </c>
      <c r="I347" s="71">
        <v>72.1</v>
      </c>
      <c r="J347" s="66"/>
      <c r="K347" s="67"/>
      <c r="L347" s="68"/>
      <c r="M347" s="64"/>
      <c r="N347" s="64"/>
      <c r="O347" s="64"/>
      <c r="P347" s="64"/>
      <c r="Q347" s="64"/>
      <c r="R347" s="64"/>
      <c r="S347" s="64"/>
      <c r="T347" s="64">
        <v>5</v>
      </c>
      <c r="U347" s="64"/>
      <c r="V347" s="64"/>
      <c r="W347" s="64"/>
      <c r="X347" s="64"/>
      <c r="Y347" s="64">
        <v>10</v>
      </c>
      <c r="Z347" s="64"/>
      <c r="AA347" s="64"/>
      <c r="AB347" s="64"/>
    </row>
    <row r="348" spans="1:28" s="16" customFormat="1" ht="97.5" customHeight="1">
      <c r="A348" s="47" t="s">
        <v>450</v>
      </c>
      <c r="B348" s="60" t="s">
        <v>516</v>
      </c>
      <c r="C348" s="47" t="s">
        <v>183</v>
      </c>
      <c r="D348" s="47" t="s">
        <v>77</v>
      </c>
      <c r="E348" s="47" t="s">
        <v>766</v>
      </c>
      <c r="F348" s="47"/>
      <c r="G348" s="71">
        <f aca="true" t="shared" si="63" ref="G348:I349">G349</f>
        <v>400</v>
      </c>
      <c r="H348" s="71">
        <f t="shared" si="63"/>
        <v>0</v>
      </c>
      <c r="I348" s="71">
        <f t="shared" si="63"/>
        <v>0</v>
      </c>
      <c r="J348" s="66"/>
      <c r="K348" s="66">
        <v>15</v>
      </c>
      <c r="L348" s="68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>
        <v>200</v>
      </c>
      <c r="Z348" s="64"/>
      <c r="AA348" s="72">
        <v>400</v>
      </c>
      <c r="AB348" s="64"/>
    </row>
    <row r="349" spans="1:28" s="17" customFormat="1" ht="41.25" customHeight="1">
      <c r="A349" s="47" t="s">
        <v>616</v>
      </c>
      <c r="B349" s="60" t="s">
        <v>278</v>
      </c>
      <c r="C349" s="47" t="s">
        <v>183</v>
      </c>
      <c r="D349" s="47" t="s">
        <v>77</v>
      </c>
      <c r="E349" s="47" t="s">
        <v>766</v>
      </c>
      <c r="F349" s="47" t="s">
        <v>164</v>
      </c>
      <c r="G349" s="71">
        <f t="shared" si="63"/>
        <v>400</v>
      </c>
      <c r="H349" s="71">
        <f t="shared" si="63"/>
        <v>0</v>
      </c>
      <c r="I349" s="71">
        <f t="shared" si="63"/>
        <v>0</v>
      </c>
      <c r="J349" s="27"/>
      <c r="K349" s="28"/>
      <c r="L349" s="36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:28" s="15" customFormat="1" ht="24" customHeight="1">
      <c r="A350" s="47" t="s">
        <v>689</v>
      </c>
      <c r="B350" s="60" t="s">
        <v>166</v>
      </c>
      <c r="C350" s="47" t="s">
        <v>183</v>
      </c>
      <c r="D350" s="47" t="s">
        <v>77</v>
      </c>
      <c r="E350" s="47" t="s">
        <v>766</v>
      </c>
      <c r="F350" s="47" t="s">
        <v>165</v>
      </c>
      <c r="G350" s="71">
        <f>200+200</f>
        <v>400</v>
      </c>
      <c r="H350" s="71">
        <v>0</v>
      </c>
      <c r="I350" s="71">
        <v>0</v>
      </c>
      <c r="J350" s="55"/>
      <c r="K350" s="56"/>
      <c r="L350" s="57"/>
      <c r="M350" s="58"/>
      <c r="N350" s="58"/>
      <c r="O350" s="58"/>
      <c r="P350" s="58"/>
      <c r="Q350" s="58"/>
      <c r="R350" s="58"/>
      <c r="S350" s="58"/>
      <c r="T350" s="64">
        <v>15</v>
      </c>
      <c r="U350" s="58"/>
      <c r="V350" s="58"/>
      <c r="W350" s="58"/>
      <c r="X350" s="58"/>
      <c r="Y350" s="58"/>
      <c r="Z350" s="58"/>
      <c r="AA350" s="58"/>
      <c r="AB350" s="58"/>
    </row>
    <row r="351" spans="1:28" s="15" customFormat="1" ht="98.25" customHeight="1">
      <c r="A351" s="47" t="s">
        <v>1060</v>
      </c>
      <c r="B351" s="60" t="s">
        <v>1191</v>
      </c>
      <c r="C351" s="47" t="s">
        <v>183</v>
      </c>
      <c r="D351" s="47" t="s">
        <v>77</v>
      </c>
      <c r="E351" s="47" t="s">
        <v>517</v>
      </c>
      <c r="F351" s="47"/>
      <c r="G351" s="71">
        <f aca="true" t="shared" si="64" ref="G351:I352">G352</f>
        <v>193.1</v>
      </c>
      <c r="H351" s="71">
        <f t="shared" si="64"/>
        <v>193.1</v>
      </c>
      <c r="I351" s="71">
        <f t="shared" si="64"/>
        <v>193.1</v>
      </c>
      <c r="J351" s="66"/>
      <c r="K351" s="66">
        <v>10</v>
      </c>
      <c r="L351" s="68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>
        <v>205</v>
      </c>
      <c r="AA351" s="64"/>
      <c r="AB351" s="72">
        <v>193.1</v>
      </c>
    </row>
    <row r="352" spans="1:28" s="15" customFormat="1" ht="43.5" customHeight="1">
      <c r="A352" s="47" t="s">
        <v>1061</v>
      </c>
      <c r="B352" s="60" t="s">
        <v>278</v>
      </c>
      <c r="C352" s="47" t="s">
        <v>183</v>
      </c>
      <c r="D352" s="47" t="s">
        <v>77</v>
      </c>
      <c r="E352" s="47" t="s">
        <v>517</v>
      </c>
      <c r="F352" s="47" t="s">
        <v>164</v>
      </c>
      <c r="G352" s="71">
        <f t="shared" si="64"/>
        <v>193.1</v>
      </c>
      <c r="H352" s="71">
        <f t="shared" si="64"/>
        <v>193.1</v>
      </c>
      <c r="I352" s="71">
        <f t="shared" si="64"/>
        <v>193.1</v>
      </c>
      <c r="J352" s="66"/>
      <c r="K352" s="67"/>
      <c r="L352" s="68"/>
      <c r="M352" s="64"/>
      <c r="N352" s="64"/>
      <c r="O352" s="64"/>
      <c r="P352" s="64"/>
      <c r="Q352" s="64"/>
      <c r="R352" s="64"/>
      <c r="S352" s="64"/>
      <c r="T352" s="64">
        <v>10</v>
      </c>
      <c r="U352" s="64"/>
      <c r="V352" s="64"/>
      <c r="W352" s="64"/>
      <c r="X352" s="64"/>
      <c r="Y352" s="64"/>
      <c r="Z352" s="64"/>
      <c r="AA352" s="64"/>
      <c r="AB352" s="64"/>
    </row>
    <row r="353" spans="1:28" s="15" customFormat="1" ht="24" customHeight="1">
      <c r="A353" s="47" t="s">
        <v>1062</v>
      </c>
      <c r="B353" s="60" t="s">
        <v>166</v>
      </c>
      <c r="C353" s="47" t="s">
        <v>183</v>
      </c>
      <c r="D353" s="47" t="s">
        <v>77</v>
      </c>
      <c r="E353" s="47" t="s">
        <v>517</v>
      </c>
      <c r="F353" s="47" t="s">
        <v>165</v>
      </c>
      <c r="G353" s="71">
        <v>193.1</v>
      </c>
      <c r="H353" s="71">
        <v>193.1</v>
      </c>
      <c r="I353" s="71">
        <v>193.1</v>
      </c>
      <c r="J353" s="66"/>
      <c r="K353" s="67"/>
      <c r="L353" s="68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</row>
    <row r="354" spans="1:28" s="16" customFormat="1" ht="99" customHeight="1">
      <c r="A354" s="47" t="s">
        <v>1063</v>
      </c>
      <c r="B354" s="60" t="s">
        <v>1192</v>
      </c>
      <c r="C354" s="47" t="s">
        <v>183</v>
      </c>
      <c r="D354" s="47" t="s">
        <v>77</v>
      </c>
      <c r="E354" s="47" t="s">
        <v>517</v>
      </c>
      <c r="F354" s="47"/>
      <c r="G354" s="71">
        <f aca="true" t="shared" si="65" ref="G354:I355">G355</f>
        <v>36.8</v>
      </c>
      <c r="H354" s="71">
        <f t="shared" si="65"/>
        <v>36.8</v>
      </c>
      <c r="I354" s="71">
        <f t="shared" si="65"/>
        <v>36.8</v>
      </c>
      <c r="J354" s="66"/>
      <c r="K354" s="67"/>
      <c r="L354" s="68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</row>
    <row r="355" spans="1:28" s="16" customFormat="1" ht="44.25" customHeight="1">
      <c r="A355" s="47" t="s">
        <v>1064</v>
      </c>
      <c r="B355" s="60" t="s">
        <v>278</v>
      </c>
      <c r="C355" s="47" t="s">
        <v>183</v>
      </c>
      <c r="D355" s="47" t="s">
        <v>77</v>
      </c>
      <c r="E355" s="47" t="s">
        <v>517</v>
      </c>
      <c r="F355" s="47" t="s">
        <v>164</v>
      </c>
      <c r="G355" s="71">
        <f t="shared" si="65"/>
        <v>36.8</v>
      </c>
      <c r="H355" s="71">
        <f t="shared" si="65"/>
        <v>36.8</v>
      </c>
      <c r="I355" s="71">
        <f t="shared" si="65"/>
        <v>36.8</v>
      </c>
      <c r="J355" s="66"/>
      <c r="K355" s="67"/>
      <c r="L355" s="68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</row>
    <row r="356" spans="1:28" s="16" customFormat="1" ht="20.25" customHeight="1">
      <c r="A356" s="47" t="s">
        <v>1065</v>
      </c>
      <c r="B356" s="60" t="s">
        <v>166</v>
      </c>
      <c r="C356" s="47" t="s">
        <v>183</v>
      </c>
      <c r="D356" s="47" t="s">
        <v>77</v>
      </c>
      <c r="E356" s="47" t="s">
        <v>517</v>
      </c>
      <c r="F356" s="47" t="s">
        <v>165</v>
      </c>
      <c r="G356" s="71">
        <v>36.8</v>
      </c>
      <c r="H356" s="71">
        <v>36.8</v>
      </c>
      <c r="I356" s="71">
        <v>36.8</v>
      </c>
      <c r="J356" s="66"/>
      <c r="K356" s="67"/>
      <c r="L356" s="68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>
        <v>51.7</v>
      </c>
      <c r="Z356" s="64"/>
      <c r="AA356" s="72">
        <v>36.8</v>
      </c>
      <c r="AB356" s="64"/>
    </row>
    <row r="357" spans="1:28" s="16" customFormat="1" ht="43.5" customHeight="1">
      <c r="A357" s="47" t="s">
        <v>1066</v>
      </c>
      <c r="B357" s="60" t="s">
        <v>95</v>
      </c>
      <c r="C357" s="47" t="s">
        <v>183</v>
      </c>
      <c r="D357" s="47" t="s">
        <v>77</v>
      </c>
      <c r="E357" s="47" t="s">
        <v>376</v>
      </c>
      <c r="F357" s="47"/>
      <c r="G357" s="71">
        <f>G358+G361</f>
        <v>13</v>
      </c>
      <c r="H357" s="71">
        <f>H358+H361</f>
        <v>13</v>
      </c>
      <c r="I357" s="71">
        <f>I358+I361</f>
        <v>13</v>
      </c>
      <c r="J357" s="66"/>
      <c r="K357" s="67"/>
      <c r="L357" s="68"/>
      <c r="M357" s="64"/>
      <c r="N357" s="64"/>
      <c r="O357" s="64"/>
      <c r="P357" s="64"/>
      <c r="Q357" s="64"/>
      <c r="R357" s="64"/>
      <c r="S357" s="64"/>
      <c r="T357" s="64">
        <v>8</v>
      </c>
      <c r="U357" s="64"/>
      <c r="V357" s="64"/>
      <c r="W357" s="64"/>
      <c r="X357" s="64"/>
      <c r="Y357" s="64"/>
      <c r="Z357" s="64"/>
      <c r="AA357" s="64"/>
      <c r="AB357" s="64"/>
    </row>
    <row r="358" spans="1:28" s="16" customFormat="1" ht="80.25" customHeight="1">
      <c r="A358" s="47" t="s">
        <v>1067</v>
      </c>
      <c r="B358" s="60" t="s">
        <v>514</v>
      </c>
      <c r="C358" s="47" t="s">
        <v>183</v>
      </c>
      <c r="D358" s="47" t="s">
        <v>77</v>
      </c>
      <c r="E358" s="47" t="s">
        <v>769</v>
      </c>
      <c r="F358" s="47"/>
      <c r="G358" s="71">
        <f aca="true" t="shared" si="66" ref="G358:I359">G359</f>
        <v>8</v>
      </c>
      <c r="H358" s="71">
        <f t="shared" si="66"/>
        <v>8</v>
      </c>
      <c r="I358" s="71">
        <f t="shared" si="66"/>
        <v>8</v>
      </c>
      <c r="J358" s="66"/>
      <c r="K358" s="67"/>
      <c r="L358" s="68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72">
        <v>8</v>
      </c>
      <c r="AB358" s="64"/>
    </row>
    <row r="359" spans="1:28" s="16" customFormat="1" ht="45.75" customHeight="1">
      <c r="A359" s="47" t="s">
        <v>1068</v>
      </c>
      <c r="B359" s="60" t="s">
        <v>278</v>
      </c>
      <c r="C359" s="47" t="s">
        <v>183</v>
      </c>
      <c r="D359" s="47" t="s">
        <v>77</v>
      </c>
      <c r="E359" s="47" t="s">
        <v>769</v>
      </c>
      <c r="F359" s="47" t="s">
        <v>164</v>
      </c>
      <c r="G359" s="71">
        <f t="shared" si="66"/>
        <v>8</v>
      </c>
      <c r="H359" s="71">
        <f t="shared" si="66"/>
        <v>8</v>
      </c>
      <c r="I359" s="71">
        <f t="shared" si="66"/>
        <v>8</v>
      </c>
      <c r="J359" s="66"/>
      <c r="K359" s="67"/>
      <c r="L359" s="68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</row>
    <row r="360" spans="1:28" s="16" customFormat="1" ht="20.25" customHeight="1">
      <c r="A360" s="47" t="s">
        <v>690</v>
      </c>
      <c r="B360" s="60" t="s">
        <v>166</v>
      </c>
      <c r="C360" s="47" t="s">
        <v>183</v>
      </c>
      <c r="D360" s="47" t="s">
        <v>77</v>
      </c>
      <c r="E360" s="47" t="s">
        <v>769</v>
      </c>
      <c r="F360" s="47" t="s">
        <v>165</v>
      </c>
      <c r="G360" s="71">
        <v>8</v>
      </c>
      <c r="H360" s="71">
        <v>8</v>
      </c>
      <c r="I360" s="71">
        <v>8</v>
      </c>
      <c r="J360" s="66"/>
      <c r="K360" s="67"/>
      <c r="L360" s="68"/>
      <c r="M360" s="64"/>
      <c r="N360" s="64"/>
      <c r="O360" s="64"/>
      <c r="P360" s="64"/>
      <c r="Q360" s="64"/>
      <c r="R360" s="64"/>
      <c r="S360" s="64"/>
      <c r="T360" s="64">
        <v>5</v>
      </c>
      <c r="U360" s="64"/>
      <c r="V360" s="64"/>
      <c r="W360" s="64"/>
      <c r="X360" s="64"/>
      <c r="Y360" s="64">
        <v>8</v>
      </c>
      <c r="Z360" s="64"/>
      <c r="AA360" s="64"/>
      <c r="AB360" s="64"/>
    </row>
    <row r="361" spans="1:28" s="3" customFormat="1" ht="70.5" customHeight="1">
      <c r="A361" s="47" t="s">
        <v>691</v>
      </c>
      <c r="B361" s="60" t="s">
        <v>515</v>
      </c>
      <c r="C361" s="47" t="s">
        <v>183</v>
      </c>
      <c r="D361" s="47" t="s">
        <v>77</v>
      </c>
      <c r="E361" s="47" t="s">
        <v>770</v>
      </c>
      <c r="F361" s="47"/>
      <c r="G361" s="71">
        <f aca="true" t="shared" si="67" ref="G361:I362">SUM(G362)</f>
        <v>5</v>
      </c>
      <c r="H361" s="71">
        <f t="shared" si="67"/>
        <v>5</v>
      </c>
      <c r="I361" s="71">
        <f t="shared" si="67"/>
        <v>5</v>
      </c>
      <c r="J361" s="66"/>
      <c r="K361" s="67"/>
      <c r="L361" s="68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72">
        <v>5</v>
      </c>
      <c r="AB361" s="64"/>
    </row>
    <row r="362" spans="1:28" s="3" customFormat="1" ht="42.75" customHeight="1">
      <c r="A362" s="47" t="s">
        <v>692</v>
      </c>
      <c r="B362" s="60" t="s">
        <v>278</v>
      </c>
      <c r="C362" s="47" t="s">
        <v>183</v>
      </c>
      <c r="D362" s="47" t="s">
        <v>77</v>
      </c>
      <c r="E362" s="47" t="s">
        <v>770</v>
      </c>
      <c r="F362" s="47" t="s">
        <v>164</v>
      </c>
      <c r="G362" s="71">
        <f>SUM(G363)</f>
        <v>5</v>
      </c>
      <c r="H362" s="71">
        <f t="shared" si="67"/>
        <v>5</v>
      </c>
      <c r="I362" s="71">
        <f t="shared" si="67"/>
        <v>5</v>
      </c>
      <c r="J362" s="66"/>
      <c r="K362" s="67"/>
      <c r="L362" s="68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</row>
    <row r="363" spans="1:28" s="3" customFormat="1" ht="26.25" customHeight="1">
      <c r="A363" s="47" t="s">
        <v>693</v>
      </c>
      <c r="B363" s="60" t="s">
        <v>166</v>
      </c>
      <c r="C363" s="47" t="s">
        <v>183</v>
      </c>
      <c r="D363" s="47" t="s">
        <v>77</v>
      </c>
      <c r="E363" s="47" t="s">
        <v>770</v>
      </c>
      <c r="F363" s="47" t="s">
        <v>165</v>
      </c>
      <c r="G363" s="71">
        <v>5</v>
      </c>
      <c r="H363" s="71">
        <v>5</v>
      </c>
      <c r="I363" s="71">
        <v>5</v>
      </c>
      <c r="J363" s="66"/>
      <c r="K363" s="67"/>
      <c r="L363" s="68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>
        <v>5</v>
      </c>
      <c r="Z363" s="64"/>
      <c r="AA363" s="64"/>
      <c r="AB363" s="64"/>
    </row>
    <row r="364" spans="1:28" s="3" customFormat="1" ht="22.5" customHeight="1">
      <c r="A364" s="47" t="s">
        <v>694</v>
      </c>
      <c r="B364" s="48" t="s">
        <v>69</v>
      </c>
      <c r="C364" s="49" t="s">
        <v>183</v>
      </c>
      <c r="D364" s="49" t="s">
        <v>70</v>
      </c>
      <c r="E364" s="49" t="s">
        <v>161</v>
      </c>
      <c r="F364" s="49" t="s">
        <v>161</v>
      </c>
      <c r="G364" s="76">
        <f>G365+G406</f>
        <v>80444.40000000001</v>
      </c>
      <c r="H364" s="76">
        <f>H365+H406</f>
        <v>80444.6</v>
      </c>
      <c r="I364" s="76">
        <f>I365+I406</f>
        <v>80315.1</v>
      </c>
      <c r="J364" s="66"/>
      <c r="K364" s="67"/>
      <c r="L364" s="68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</row>
    <row r="365" spans="1:28" s="3" customFormat="1" ht="21.75" customHeight="1">
      <c r="A365" s="47" t="s">
        <v>898</v>
      </c>
      <c r="B365" s="52" t="s">
        <v>71</v>
      </c>
      <c r="C365" s="53" t="s">
        <v>183</v>
      </c>
      <c r="D365" s="53" t="s">
        <v>72</v>
      </c>
      <c r="E365" s="53" t="s">
        <v>161</v>
      </c>
      <c r="F365" s="53" t="s">
        <v>161</v>
      </c>
      <c r="G365" s="80">
        <f>G366</f>
        <v>77797.40000000001</v>
      </c>
      <c r="H365" s="80">
        <f>H366</f>
        <v>77797.6</v>
      </c>
      <c r="I365" s="80">
        <f>I366</f>
        <v>77668.1</v>
      </c>
      <c r="J365" s="66"/>
      <c r="K365" s="67">
        <v>9340.3</v>
      </c>
      <c r="L365" s="68"/>
      <c r="M365" s="64"/>
      <c r="N365" s="64"/>
      <c r="O365" s="64"/>
      <c r="P365" s="64"/>
      <c r="Q365" s="64"/>
      <c r="R365" s="64"/>
      <c r="S365" s="97"/>
      <c r="T365" s="97"/>
      <c r="U365" s="64"/>
      <c r="V365" s="64"/>
      <c r="W365" s="64"/>
      <c r="X365" s="64"/>
      <c r="Y365" s="64"/>
      <c r="Z365" s="64"/>
      <c r="AA365" s="64"/>
      <c r="AB365" s="64"/>
    </row>
    <row r="366" spans="1:28" s="8" customFormat="1" ht="40.5" customHeight="1">
      <c r="A366" s="47" t="s">
        <v>899</v>
      </c>
      <c r="B366" s="69" t="s">
        <v>306</v>
      </c>
      <c r="C366" s="47" t="s">
        <v>183</v>
      </c>
      <c r="D366" s="47" t="s">
        <v>72</v>
      </c>
      <c r="E366" s="47" t="s">
        <v>337</v>
      </c>
      <c r="F366" s="47"/>
      <c r="G366" s="71">
        <f>G367+G374+G393</f>
        <v>77797.40000000001</v>
      </c>
      <c r="H366" s="71">
        <f>H367+H374+H393</f>
        <v>77797.6</v>
      </c>
      <c r="I366" s="71">
        <f>I367+I374+I393</f>
        <v>77668.1</v>
      </c>
      <c r="J366" s="27"/>
      <c r="K366" s="28"/>
      <c r="L366" s="36"/>
      <c r="M366" s="35"/>
      <c r="N366" s="35"/>
      <c r="O366" s="35"/>
      <c r="P366" s="35"/>
      <c r="Q366" s="35"/>
      <c r="R366" s="35"/>
      <c r="S366" s="39"/>
      <c r="T366" s="39"/>
      <c r="U366" s="35"/>
      <c r="V366" s="35"/>
      <c r="W366" s="35"/>
      <c r="X366" s="35"/>
      <c r="Y366" s="35"/>
      <c r="Z366" s="35"/>
      <c r="AA366" s="35"/>
      <c r="AB366" s="35"/>
    </row>
    <row r="367" spans="1:28" s="4" customFormat="1" ht="38.25" customHeight="1">
      <c r="A367" s="47" t="s">
        <v>900</v>
      </c>
      <c r="B367" s="60" t="s">
        <v>73</v>
      </c>
      <c r="C367" s="47" t="s">
        <v>183</v>
      </c>
      <c r="D367" s="47" t="s">
        <v>72</v>
      </c>
      <c r="E367" s="47" t="s">
        <v>363</v>
      </c>
      <c r="F367" s="47"/>
      <c r="G367" s="71">
        <f>G368+G371</f>
        <v>21289.5</v>
      </c>
      <c r="H367" s="71">
        <f>H368+H371</f>
        <v>21289.5</v>
      </c>
      <c r="I367" s="71">
        <f>I368+I371</f>
        <v>21289.5</v>
      </c>
      <c r="J367" s="27"/>
      <c r="K367" s="28"/>
      <c r="L367" s="36"/>
      <c r="M367" s="64">
        <v>-10.4</v>
      </c>
      <c r="N367" s="35"/>
      <c r="O367" s="35"/>
      <c r="P367" s="35"/>
      <c r="Q367" s="35"/>
      <c r="R367" s="35"/>
      <c r="S367" s="39"/>
      <c r="T367" s="98">
        <v>15103.6</v>
      </c>
      <c r="U367" s="35"/>
      <c r="V367" s="35"/>
      <c r="W367" s="35"/>
      <c r="X367" s="35"/>
      <c r="Y367" s="35"/>
      <c r="Z367" s="35"/>
      <c r="AA367" s="35"/>
      <c r="AB367" s="35"/>
    </row>
    <row r="368" spans="1:28" s="4" customFormat="1" ht="87.75" customHeight="1">
      <c r="A368" s="47" t="s">
        <v>859</v>
      </c>
      <c r="B368" s="60" t="s">
        <v>772</v>
      </c>
      <c r="C368" s="47" t="s">
        <v>183</v>
      </c>
      <c r="D368" s="47" t="s">
        <v>72</v>
      </c>
      <c r="E368" s="47" t="s">
        <v>771</v>
      </c>
      <c r="F368" s="47"/>
      <c r="G368" s="71">
        <f aca="true" t="shared" si="68" ref="G368:I369">G369</f>
        <v>20891.5</v>
      </c>
      <c r="H368" s="71">
        <f t="shared" si="68"/>
        <v>20891.5</v>
      </c>
      <c r="I368" s="71">
        <f t="shared" si="68"/>
        <v>20891.5</v>
      </c>
      <c r="J368" s="27"/>
      <c r="K368" s="66">
        <v>19</v>
      </c>
      <c r="L368" s="36"/>
      <c r="M368" s="35"/>
      <c r="N368" s="35"/>
      <c r="O368" s="35"/>
      <c r="P368" s="35"/>
      <c r="Q368" s="35"/>
      <c r="R368" s="35"/>
      <c r="S368" s="39"/>
      <c r="T368" s="39"/>
      <c r="U368" s="35"/>
      <c r="V368" s="35"/>
      <c r="W368" s="35"/>
      <c r="X368" s="35"/>
      <c r="Y368" s="35"/>
      <c r="Z368" s="35"/>
      <c r="AA368" s="35"/>
      <c r="AB368" s="35"/>
    </row>
    <row r="369" spans="1:28" s="4" customFormat="1" ht="50.25" customHeight="1">
      <c r="A369" s="47" t="s">
        <v>1069</v>
      </c>
      <c r="B369" s="60" t="s">
        <v>278</v>
      </c>
      <c r="C369" s="47" t="s">
        <v>183</v>
      </c>
      <c r="D369" s="47" t="s">
        <v>72</v>
      </c>
      <c r="E369" s="47" t="s">
        <v>771</v>
      </c>
      <c r="F369" s="47" t="s">
        <v>164</v>
      </c>
      <c r="G369" s="71">
        <f t="shared" si="68"/>
        <v>20891.5</v>
      </c>
      <c r="H369" s="71">
        <f t="shared" si="68"/>
        <v>20891.5</v>
      </c>
      <c r="I369" s="71">
        <f t="shared" si="68"/>
        <v>20891.5</v>
      </c>
      <c r="J369" s="27"/>
      <c r="K369" s="28"/>
      <c r="L369" s="36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</row>
    <row r="370" spans="1:28" s="4" customFormat="1" ht="30" customHeight="1">
      <c r="A370" s="47" t="s">
        <v>1070</v>
      </c>
      <c r="B370" s="60" t="s">
        <v>166</v>
      </c>
      <c r="C370" s="47" t="s">
        <v>183</v>
      </c>
      <c r="D370" s="47" t="s">
        <v>72</v>
      </c>
      <c r="E370" s="47" t="s">
        <v>771</v>
      </c>
      <c r="F370" s="47" t="s">
        <v>165</v>
      </c>
      <c r="G370" s="71">
        <v>20891.5</v>
      </c>
      <c r="H370" s="71">
        <v>20891.5</v>
      </c>
      <c r="I370" s="71">
        <v>20891.5</v>
      </c>
      <c r="J370" s="71">
        <v>20891.5</v>
      </c>
      <c r="K370" s="71">
        <v>20891.5</v>
      </c>
      <c r="L370" s="71">
        <v>20891.5</v>
      </c>
      <c r="M370" s="71">
        <v>20891.5</v>
      </c>
      <c r="N370" s="71">
        <v>20891.5</v>
      </c>
      <c r="O370" s="71">
        <v>20891.5</v>
      </c>
      <c r="P370" s="71">
        <v>20891.5</v>
      </c>
      <c r="Q370" s="71">
        <v>20891.5</v>
      </c>
      <c r="R370" s="71">
        <v>20891.5</v>
      </c>
      <c r="S370" s="71">
        <v>20891.5</v>
      </c>
      <c r="T370" s="71">
        <v>20891.5</v>
      </c>
      <c r="U370" s="71">
        <v>20891.5</v>
      </c>
      <c r="V370" s="71">
        <v>20891.5</v>
      </c>
      <c r="W370" s="71">
        <v>20891.5</v>
      </c>
      <c r="X370" s="71">
        <v>20891.5</v>
      </c>
      <c r="Y370" s="71">
        <v>20891.5</v>
      </c>
      <c r="Z370" s="71">
        <v>20891.5</v>
      </c>
      <c r="AA370" s="81">
        <v>20891.5</v>
      </c>
      <c r="AB370" s="64"/>
    </row>
    <row r="371" spans="1:28" s="5" customFormat="1" ht="115.5" customHeight="1">
      <c r="A371" s="47" t="s">
        <v>1071</v>
      </c>
      <c r="B371" s="60" t="s">
        <v>959</v>
      </c>
      <c r="C371" s="47" t="s">
        <v>183</v>
      </c>
      <c r="D371" s="47" t="s">
        <v>72</v>
      </c>
      <c r="E371" s="47" t="s">
        <v>552</v>
      </c>
      <c r="F371" s="47"/>
      <c r="G371" s="71">
        <f aca="true" t="shared" si="69" ref="G371:I372">G372</f>
        <v>398</v>
      </c>
      <c r="H371" s="71">
        <f t="shared" si="69"/>
        <v>398</v>
      </c>
      <c r="I371" s="71">
        <f t="shared" si="69"/>
        <v>398</v>
      </c>
      <c r="J371" s="55"/>
      <c r="K371" s="56"/>
      <c r="L371" s="57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91">
        <v>398</v>
      </c>
      <c r="AB371" s="58"/>
    </row>
    <row r="372" spans="1:28" s="5" customFormat="1" ht="39.75" customHeight="1">
      <c r="A372" s="47" t="s">
        <v>1072</v>
      </c>
      <c r="B372" s="60" t="s">
        <v>278</v>
      </c>
      <c r="C372" s="47" t="s">
        <v>183</v>
      </c>
      <c r="D372" s="47" t="s">
        <v>72</v>
      </c>
      <c r="E372" s="47" t="s">
        <v>552</v>
      </c>
      <c r="F372" s="47" t="s">
        <v>164</v>
      </c>
      <c r="G372" s="71">
        <f t="shared" si="69"/>
        <v>398</v>
      </c>
      <c r="H372" s="71">
        <f t="shared" si="69"/>
        <v>398</v>
      </c>
      <c r="I372" s="71">
        <f t="shared" si="69"/>
        <v>398</v>
      </c>
      <c r="J372" s="55"/>
      <c r="K372" s="56"/>
      <c r="L372" s="57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</row>
    <row r="373" spans="1:28" s="5" customFormat="1" ht="24" customHeight="1">
      <c r="A373" s="47" t="s">
        <v>1073</v>
      </c>
      <c r="B373" s="60" t="s">
        <v>166</v>
      </c>
      <c r="C373" s="47" t="s">
        <v>183</v>
      </c>
      <c r="D373" s="47" t="s">
        <v>72</v>
      </c>
      <c r="E373" s="47" t="s">
        <v>552</v>
      </c>
      <c r="F373" s="47" t="s">
        <v>165</v>
      </c>
      <c r="G373" s="71">
        <v>398</v>
      </c>
      <c r="H373" s="71">
        <v>398</v>
      </c>
      <c r="I373" s="71">
        <v>398</v>
      </c>
      <c r="J373" s="55"/>
      <c r="K373" s="56"/>
      <c r="L373" s="57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>
        <v>711.6</v>
      </c>
      <c r="Z373" s="58"/>
      <c r="AA373" s="58"/>
      <c r="AB373" s="58"/>
    </row>
    <row r="374" spans="1:28" s="5" customFormat="1" ht="37.5" customHeight="1">
      <c r="A374" s="47" t="s">
        <v>1074</v>
      </c>
      <c r="B374" s="60" t="s">
        <v>81</v>
      </c>
      <c r="C374" s="47" t="s">
        <v>183</v>
      </c>
      <c r="D374" s="47" t="s">
        <v>72</v>
      </c>
      <c r="E374" s="47" t="s">
        <v>364</v>
      </c>
      <c r="F374" s="49"/>
      <c r="G374" s="71">
        <f>G387+G390+G375+G384+G378+G381</f>
        <v>56007.200000000004</v>
      </c>
      <c r="H374" s="71">
        <f>H387+H390+H375+H384+H378+H381</f>
        <v>56007.200000000004</v>
      </c>
      <c r="I374" s="71">
        <f>I387+I390+I375+I384+I378+I381</f>
        <v>56007.200000000004</v>
      </c>
      <c r="J374" s="55"/>
      <c r="K374" s="56"/>
      <c r="L374" s="57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>
        <f>-37.1+100+1231.5</f>
        <v>1294.4</v>
      </c>
      <c r="X374" s="58"/>
      <c r="Y374" s="58"/>
      <c r="Z374" s="58"/>
      <c r="AA374" s="58"/>
      <c r="AB374" s="58"/>
    </row>
    <row r="375" spans="1:28" s="5" customFormat="1" ht="87" customHeight="1">
      <c r="A375" s="47" t="s">
        <v>617</v>
      </c>
      <c r="B375" s="60" t="s">
        <v>777</v>
      </c>
      <c r="C375" s="47" t="s">
        <v>183</v>
      </c>
      <c r="D375" s="47" t="s">
        <v>72</v>
      </c>
      <c r="E375" s="47" t="s">
        <v>778</v>
      </c>
      <c r="F375" s="47"/>
      <c r="G375" s="71">
        <f aca="true" t="shared" si="70" ref="G375:I376">G376</f>
        <v>54585.4</v>
      </c>
      <c r="H375" s="71">
        <f t="shared" si="70"/>
        <v>54585.4</v>
      </c>
      <c r="I375" s="71">
        <f t="shared" si="70"/>
        <v>54585.4</v>
      </c>
      <c r="J375" s="55"/>
      <c r="K375" s="56"/>
      <c r="L375" s="57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</row>
    <row r="376" spans="1:28" s="5" customFormat="1" ht="35.25" customHeight="1">
      <c r="A376" s="47" t="s">
        <v>618</v>
      </c>
      <c r="B376" s="60" t="s">
        <v>278</v>
      </c>
      <c r="C376" s="47" t="s">
        <v>183</v>
      </c>
      <c r="D376" s="47" t="s">
        <v>72</v>
      </c>
      <c r="E376" s="47" t="s">
        <v>778</v>
      </c>
      <c r="F376" s="47" t="s">
        <v>164</v>
      </c>
      <c r="G376" s="71">
        <f t="shared" si="70"/>
        <v>54585.4</v>
      </c>
      <c r="H376" s="71">
        <f t="shared" si="70"/>
        <v>54585.4</v>
      </c>
      <c r="I376" s="71">
        <f t="shared" si="70"/>
        <v>54585.4</v>
      </c>
      <c r="J376" s="55"/>
      <c r="K376" s="56"/>
      <c r="L376" s="57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</row>
    <row r="377" spans="1:28" s="5" customFormat="1" ht="27" customHeight="1">
      <c r="A377" s="47" t="s">
        <v>619</v>
      </c>
      <c r="B377" s="60" t="s">
        <v>166</v>
      </c>
      <c r="C377" s="47" t="s">
        <v>183</v>
      </c>
      <c r="D377" s="47" t="s">
        <v>72</v>
      </c>
      <c r="E377" s="47" t="s">
        <v>778</v>
      </c>
      <c r="F377" s="47" t="s">
        <v>165</v>
      </c>
      <c r="G377" s="71">
        <v>54585.4</v>
      </c>
      <c r="H377" s="71">
        <v>54585.4</v>
      </c>
      <c r="I377" s="71">
        <v>54585.4</v>
      </c>
      <c r="J377" s="55"/>
      <c r="K377" s="56"/>
      <c r="L377" s="57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>
        <v>-61.1</v>
      </c>
      <c r="X377" s="58"/>
      <c r="Y377" s="58">
        <v>40703.8</v>
      </c>
      <c r="Z377" s="58"/>
      <c r="AA377" s="72">
        <v>54585.4</v>
      </c>
      <c r="AB377" s="64"/>
    </row>
    <row r="378" spans="1:28" s="5" customFormat="1" ht="128.25" customHeight="1">
      <c r="A378" s="47" t="s">
        <v>1075</v>
      </c>
      <c r="B378" s="60" t="s">
        <v>509</v>
      </c>
      <c r="C378" s="47" t="s">
        <v>183</v>
      </c>
      <c r="D378" s="47" t="s">
        <v>72</v>
      </c>
      <c r="E378" s="47" t="s">
        <v>553</v>
      </c>
      <c r="F378" s="47"/>
      <c r="G378" s="71">
        <f aca="true" t="shared" si="71" ref="G378:I379">G379</f>
        <v>1296.8</v>
      </c>
      <c r="H378" s="71">
        <f t="shared" si="71"/>
        <v>1296.8</v>
      </c>
      <c r="I378" s="71">
        <f t="shared" si="71"/>
        <v>1296.8</v>
      </c>
      <c r="J378" s="55"/>
      <c r="K378" s="56"/>
      <c r="L378" s="57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</row>
    <row r="379" spans="1:28" s="5" customFormat="1" ht="42" customHeight="1">
      <c r="A379" s="47" t="s">
        <v>1076</v>
      </c>
      <c r="B379" s="60" t="s">
        <v>278</v>
      </c>
      <c r="C379" s="47" t="s">
        <v>183</v>
      </c>
      <c r="D379" s="47" t="s">
        <v>72</v>
      </c>
      <c r="E379" s="47" t="s">
        <v>553</v>
      </c>
      <c r="F379" s="47" t="s">
        <v>164</v>
      </c>
      <c r="G379" s="71">
        <f t="shared" si="71"/>
        <v>1296.8</v>
      </c>
      <c r="H379" s="71">
        <f t="shared" si="71"/>
        <v>1296.8</v>
      </c>
      <c r="I379" s="71">
        <f t="shared" si="71"/>
        <v>1296.8</v>
      </c>
      <c r="J379" s="55"/>
      <c r="K379" s="56"/>
      <c r="L379" s="57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</row>
    <row r="380" spans="1:28" s="5" customFormat="1" ht="27.75" customHeight="1">
      <c r="A380" s="47" t="s">
        <v>1077</v>
      </c>
      <c r="B380" s="60" t="s">
        <v>166</v>
      </c>
      <c r="C380" s="47" t="s">
        <v>183</v>
      </c>
      <c r="D380" s="47" t="s">
        <v>72</v>
      </c>
      <c r="E380" s="47" t="s">
        <v>553</v>
      </c>
      <c r="F380" s="47" t="s">
        <v>165</v>
      </c>
      <c r="G380" s="71">
        <v>1296.8</v>
      </c>
      <c r="H380" s="71">
        <v>1296.8</v>
      </c>
      <c r="I380" s="71">
        <v>1296.8</v>
      </c>
      <c r="J380" s="55"/>
      <c r="K380" s="56"/>
      <c r="L380" s="57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>
        <v>1173.3</v>
      </c>
      <c r="Y380" s="58">
        <v>1569.8</v>
      </c>
      <c r="Z380" s="58"/>
      <c r="AA380" s="72">
        <v>1296.8</v>
      </c>
      <c r="AB380" s="64"/>
    </row>
    <row r="381" spans="1:28" s="3" customFormat="1" ht="101.25" customHeight="1">
      <c r="A381" s="47" t="s">
        <v>695</v>
      </c>
      <c r="B381" s="60" t="s">
        <v>507</v>
      </c>
      <c r="C381" s="47" t="s">
        <v>183</v>
      </c>
      <c r="D381" s="47" t="s">
        <v>72</v>
      </c>
      <c r="E381" s="47" t="s">
        <v>773</v>
      </c>
      <c r="F381" s="47"/>
      <c r="G381" s="71">
        <f>G382</f>
        <v>25</v>
      </c>
      <c r="H381" s="71">
        <f>H382</f>
        <v>25</v>
      </c>
      <c r="I381" s="71">
        <f>I382</f>
        <v>25</v>
      </c>
      <c r="J381" s="66"/>
      <c r="K381" s="66">
        <v>15</v>
      </c>
      <c r="L381" s="68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</row>
    <row r="382" spans="1:28" s="3" customFormat="1" ht="41.25" customHeight="1">
      <c r="A382" s="47" t="s">
        <v>696</v>
      </c>
      <c r="B382" s="60" t="s">
        <v>145</v>
      </c>
      <c r="C382" s="47" t="s">
        <v>183</v>
      </c>
      <c r="D382" s="47" t="s">
        <v>72</v>
      </c>
      <c r="E382" s="47" t="s">
        <v>773</v>
      </c>
      <c r="F382" s="47" t="s">
        <v>108</v>
      </c>
      <c r="G382" s="71">
        <f aca="true" t="shared" si="72" ref="G382:I385">G383</f>
        <v>25</v>
      </c>
      <c r="H382" s="71">
        <f t="shared" si="72"/>
        <v>25</v>
      </c>
      <c r="I382" s="71">
        <f t="shared" si="72"/>
        <v>25</v>
      </c>
      <c r="J382" s="66"/>
      <c r="K382" s="67"/>
      <c r="L382" s="68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</row>
    <row r="383" spans="1:28" s="3" customFormat="1" ht="51" customHeight="1">
      <c r="A383" s="47" t="s">
        <v>697</v>
      </c>
      <c r="B383" s="60" t="s">
        <v>146</v>
      </c>
      <c r="C383" s="47" t="s">
        <v>183</v>
      </c>
      <c r="D383" s="47" t="s">
        <v>72</v>
      </c>
      <c r="E383" s="47" t="s">
        <v>773</v>
      </c>
      <c r="F383" s="47" t="s">
        <v>101</v>
      </c>
      <c r="G383" s="71">
        <v>25</v>
      </c>
      <c r="H383" s="71">
        <v>25</v>
      </c>
      <c r="I383" s="71">
        <v>25</v>
      </c>
      <c r="J383" s="66"/>
      <c r="K383" s="67"/>
      <c r="L383" s="68"/>
      <c r="M383" s="64"/>
      <c r="N383" s="64"/>
      <c r="O383" s="64"/>
      <c r="P383" s="64"/>
      <c r="Q383" s="64"/>
      <c r="R383" s="64"/>
      <c r="S383" s="64"/>
      <c r="T383" s="64">
        <v>25</v>
      </c>
      <c r="U383" s="64"/>
      <c r="V383" s="64"/>
      <c r="W383" s="64"/>
      <c r="X383" s="64"/>
      <c r="Y383" s="64">
        <v>25</v>
      </c>
      <c r="Z383" s="64"/>
      <c r="AA383" s="72">
        <v>25</v>
      </c>
      <c r="AB383" s="64"/>
    </row>
    <row r="384" spans="1:28" s="3" customFormat="1" ht="132.75" customHeight="1">
      <c r="A384" s="47" t="s">
        <v>698</v>
      </c>
      <c r="B384" s="60" t="s">
        <v>508</v>
      </c>
      <c r="C384" s="47" t="s">
        <v>183</v>
      </c>
      <c r="D384" s="47" t="s">
        <v>72</v>
      </c>
      <c r="E384" s="47" t="s">
        <v>774</v>
      </c>
      <c r="F384" s="47"/>
      <c r="G384" s="71">
        <f t="shared" si="72"/>
        <v>25</v>
      </c>
      <c r="H384" s="71">
        <f t="shared" si="72"/>
        <v>25</v>
      </c>
      <c r="I384" s="71">
        <f t="shared" si="72"/>
        <v>25</v>
      </c>
      <c r="J384" s="66"/>
      <c r="K384" s="66">
        <v>10</v>
      </c>
      <c r="L384" s="68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</row>
    <row r="385" spans="1:28" s="3" customFormat="1" ht="42.75" customHeight="1">
      <c r="A385" s="47" t="s">
        <v>699</v>
      </c>
      <c r="B385" s="60" t="s">
        <v>145</v>
      </c>
      <c r="C385" s="47" t="s">
        <v>183</v>
      </c>
      <c r="D385" s="47" t="s">
        <v>72</v>
      </c>
      <c r="E385" s="47" t="s">
        <v>774</v>
      </c>
      <c r="F385" s="47" t="s">
        <v>108</v>
      </c>
      <c r="G385" s="71">
        <f t="shared" si="72"/>
        <v>25</v>
      </c>
      <c r="H385" s="71">
        <f t="shared" si="72"/>
        <v>25</v>
      </c>
      <c r="I385" s="71">
        <f t="shared" si="72"/>
        <v>25</v>
      </c>
      <c r="J385" s="66"/>
      <c r="K385" s="67"/>
      <c r="L385" s="68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</row>
    <row r="386" spans="1:28" s="3" customFormat="1" ht="45" customHeight="1">
      <c r="A386" s="47" t="s">
        <v>700</v>
      </c>
      <c r="B386" s="60" t="s">
        <v>146</v>
      </c>
      <c r="C386" s="47" t="s">
        <v>183</v>
      </c>
      <c r="D386" s="47" t="s">
        <v>72</v>
      </c>
      <c r="E386" s="47" t="s">
        <v>774</v>
      </c>
      <c r="F386" s="47" t="s">
        <v>101</v>
      </c>
      <c r="G386" s="71">
        <v>25</v>
      </c>
      <c r="H386" s="71">
        <v>25</v>
      </c>
      <c r="I386" s="71">
        <v>25</v>
      </c>
      <c r="J386" s="66"/>
      <c r="K386" s="67"/>
      <c r="L386" s="68"/>
      <c r="M386" s="64"/>
      <c r="N386" s="64"/>
      <c r="O386" s="64"/>
      <c r="P386" s="64"/>
      <c r="Q386" s="64"/>
      <c r="R386" s="64"/>
      <c r="S386" s="64"/>
      <c r="T386" s="64">
        <v>20</v>
      </c>
      <c r="U386" s="64"/>
      <c r="V386" s="64"/>
      <c r="W386" s="64"/>
      <c r="X386" s="64"/>
      <c r="Y386" s="64">
        <v>25</v>
      </c>
      <c r="Z386" s="64"/>
      <c r="AA386" s="72">
        <v>25</v>
      </c>
      <c r="AB386" s="64"/>
    </row>
    <row r="387" spans="1:28" s="16" customFormat="1" ht="81.75" customHeight="1">
      <c r="A387" s="47" t="s">
        <v>901</v>
      </c>
      <c r="B387" s="60" t="s">
        <v>486</v>
      </c>
      <c r="C387" s="47" t="s">
        <v>183</v>
      </c>
      <c r="D387" s="47" t="s">
        <v>72</v>
      </c>
      <c r="E387" s="47" t="s">
        <v>775</v>
      </c>
      <c r="F387" s="47"/>
      <c r="G387" s="71">
        <f aca="true" t="shared" si="73" ref="G387:I388">G388</f>
        <v>45</v>
      </c>
      <c r="H387" s="71">
        <f t="shared" si="73"/>
        <v>45</v>
      </c>
      <c r="I387" s="71">
        <f t="shared" si="73"/>
        <v>45</v>
      </c>
      <c r="J387" s="66"/>
      <c r="K387" s="66">
        <v>12</v>
      </c>
      <c r="L387" s="68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</row>
    <row r="388" spans="1:28" s="17" customFormat="1" ht="36.75" customHeight="1">
      <c r="A388" s="47" t="s">
        <v>902</v>
      </c>
      <c r="B388" s="60" t="s">
        <v>145</v>
      </c>
      <c r="C388" s="47" t="s">
        <v>183</v>
      </c>
      <c r="D388" s="47" t="s">
        <v>72</v>
      </c>
      <c r="E388" s="47" t="s">
        <v>775</v>
      </c>
      <c r="F388" s="47" t="s">
        <v>108</v>
      </c>
      <c r="G388" s="71">
        <f t="shared" si="73"/>
        <v>45</v>
      </c>
      <c r="H388" s="71">
        <f t="shared" si="73"/>
        <v>45</v>
      </c>
      <c r="I388" s="71">
        <f t="shared" si="73"/>
        <v>45</v>
      </c>
      <c r="J388" s="27"/>
      <c r="K388" s="28"/>
      <c r="L388" s="36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</row>
    <row r="389" spans="1:28" s="17" customFormat="1" ht="47.25" customHeight="1">
      <c r="A389" s="47" t="s">
        <v>903</v>
      </c>
      <c r="B389" s="60" t="s">
        <v>146</v>
      </c>
      <c r="C389" s="47" t="s">
        <v>183</v>
      </c>
      <c r="D389" s="47" t="s">
        <v>72</v>
      </c>
      <c r="E389" s="47" t="s">
        <v>775</v>
      </c>
      <c r="F389" s="47" t="s">
        <v>101</v>
      </c>
      <c r="G389" s="71">
        <v>45</v>
      </c>
      <c r="H389" s="71">
        <v>45</v>
      </c>
      <c r="I389" s="71">
        <v>45</v>
      </c>
      <c r="J389" s="27"/>
      <c r="K389" s="28"/>
      <c r="L389" s="36"/>
      <c r="M389" s="35"/>
      <c r="N389" s="35"/>
      <c r="O389" s="35"/>
      <c r="P389" s="35"/>
      <c r="Q389" s="35"/>
      <c r="R389" s="35"/>
      <c r="S389" s="35"/>
      <c r="T389" s="64">
        <v>22</v>
      </c>
      <c r="U389" s="35"/>
      <c r="V389" s="35"/>
      <c r="W389" s="35"/>
      <c r="X389" s="35"/>
      <c r="Y389" s="35">
        <v>45</v>
      </c>
      <c r="Z389" s="35"/>
      <c r="AA389" s="72">
        <v>45</v>
      </c>
      <c r="AB389" s="35"/>
    </row>
    <row r="390" spans="1:28" s="16" customFormat="1" ht="97.5" customHeight="1">
      <c r="A390" s="47" t="s">
        <v>904</v>
      </c>
      <c r="B390" s="60" t="s">
        <v>506</v>
      </c>
      <c r="C390" s="47" t="s">
        <v>183</v>
      </c>
      <c r="D390" s="47" t="s">
        <v>72</v>
      </c>
      <c r="E390" s="47" t="s">
        <v>776</v>
      </c>
      <c r="F390" s="47"/>
      <c r="G390" s="71">
        <f aca="true" t="shared" si="74" ref="G390:I391">G391</f>
        <v>30</v>
      </c>
      <c r="H390" s="71">
        <f t="shared" si="74"/>
        <v>30</v>
      </c>
      <c r="I390" s="71">
        <f t="shared" si="74"/>
        <v>30</v>
      </c>
      <c r="J390" s="66"/>
      <c r="K390" s="67"/>
      <c r="L390" s="68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</row>
    <row r="391" spans="1:28" s="16" customFormat="1" ht="39.75" customHeight="1">
      <c r="A391" s="47" t="s">
        <v>905</v>
      </c>
      <c r="B391" s="60" t="s">
        <v>145</v>
      </c>
      <c r="C391" s="47" t="s">
        <v>183</v>
      </c>
      <c r="D391" s="47" t="s">
        <v>72</v>
      </c>
      <c r="E391" s="47" t="s">
        <v>776</v>
      </c>
      <c r="F391" s="47" t="s">
        <v>108</v>
      </c>
      <c r="G391" s="71">
        <f t="shared" si="74"/>
        <v>30</v>
      </c>
      <c r="H391" s="71">
        <f t="shared" si="74"/>
        <v>30</v>
      </c>
      <c r="I391" s="71">
        <f t="shared" si="74"/>
        <v>30</v>
      </c>
      <c r="J391" s="66"/>
      <c r="K391" s="67"/>
      <c r="L391" s="68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</row>
    <row r="392" spans="1:28" s="16" customFormat="1" ht="36" customHeight="1">
      <c r="A392" s="47" t="s">
        <v>906</v>
      </c>
      <c r="B392" s="60" t="s">
        <v>146</v>
      </c>
      <c r="C392" s="47" t="s">
        <v>183</v>
      </c>
      <c r="D392" s="47" t="s">
        <v>72</v>
      </c>
      <c r="E392" s="47" t="s">
        <v>776</v>
      </c>
      <c r="F392" s="47" t="s">
        <v>101</v>
      </c>
      <c r="G392" s="71">
        <v>30</v>
      </c>
      <c r="H392" s="71">
        <v>30</v>
      </c>
      <c r="I392" s="71">
        <v>30</v>
      </c>
      <c r="J392" s="66"/>
      <c r="K392" s="67"/>
      <c r="L392" s="68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>
        <v>30</v>
      </c>
      <c r="Z392" s="64"/>
      <c r="AA392" s="72">
        <v>30</v>
      </c>
      <c r="AB392" s="64"/>
    </row>
    <row r="393" spans="1:28" s="16" customFormat="1" ht="36.75" customHeight="1">
      <c r="A393" s="47" t="s">
        <v>402</v>
      </c>
      <c r="B393" s="60" t="s">
        <v>211</v>
      </c>
      <c r="C393" s="47" t="s">
        <v>183</v>
      </c>
      <c r="D393" s="47" t="s">
        <v>72</v>
      </c>
      <c r="E393" s="47" t="s">
        <v>336</v>
      </c>
      <c r="F393" s="47"/>
      <c r="G393" s="71">
        <f>G397+G394+G400+G403</f>
        <v>500.70000000000005</v>
      </c>
      <c r="H393" s="71">
        <f>H397+H394+H400+H403</f>
        <v>500.90000000000003</v>
      </c>
      <c r="I393" s="71">
        <f>I397+I394+I400+I403</f>
        <v>371.40000000000003</v>
      </c>
      <c r="J393" s="66"/>
      <c r="K393" s="67"/>
      <c r="L393" s="68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>
        <v>500</v>
      </c>
      <c r="Y393" s="64"/>
      <c r="Z393" s="64"/>
      <c r="AA393" s="64"/>
      <c r="AB393" s="64"/>
    </row>
    <row r="394" spans="1:28" s="16" customFormat="1" ht="112.5" customHeight="1">
      <c r="A394" s="47" t="s">
        <v>1078</v>
      </c>
      <c r="B394" s="77" t="s">
        <v>572</v>
      </c>
      <c r="C394" s="47" t="s">
        <v>183</v>
      </c>
      <c r="D394" s="47" t="s">
        <v>72</v>
      </c>
      <c r="E394" s="47" t="s">
        <v>571</v>
      </c>
      <c r="F394" s="47"/>
      <c r="G394" s="71">
        <f aca="true" t="shared" si="75" ref="G394:I395">SUM(G395)</f>
        <v>100</v>
      </c>
      <c r="H394" s="71">
        <f t="shared" si="75"/>
        <v>100</v>
      </c>
      <c r="I394" s="71">
        <f t="shared" si="75"/>
        <v>100</v>
      </c>
      <c r="J394" s="66"/>
      <c r="K394" s="67"/>
      <c r="L394" s="68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</row>
    <row r="395" spans="1:28" s="16" customFormat="1" ht="42" customHeight="1">
      <c r="A395" s="47" t="s">
        <v>1079</v>
      </c>
      <c r="B395" s="60" t="s">
        <v>278</v>
      </c>
      <c r="C395" s="47" t="s">
        <v>183</v>
      </c>
      <c r="D395" s="47" t="s">
        <v>72</v>
      </c>
      <c r="E395" s="47" t="s">
        <v>571</v>
      </c>
      <c r="F395" s="47" t="s">
        <v>164</v>
      </c>
      <c r="G395" s="71">
        <f t="shared" si="75"/>
        <v>100</v>
      </c>
      <c r="H395" s="71">
        <f t="shared" si="75"/>
        <v>100</v>
      </c>
      <c r="I395" s="71">
        <f t="shared" si="75"/>
        <v>100</v>
      </c>
      <c r="J395" s="66"/>
      <c r="K395" s="67"/>
      <c r="L395" s="68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</row>
    <row r="396" spans="1:28" s="16" customFormat="1" ht="33" customHeight="1">
      <c r="A396" s="47" t="s">
        <v>1080</v>
      </c>
      <c r="B396" s="60" t="s">
        <v>166</v>
      </c>
      <c r="C396" s="47" t="s">
        <v>183</v>
      </c>
      <c r="D396" s="47" t="s">
        <v>72</v>
      </c>
      <c r="E396" s="47" t="s">
        <v>571</v>
      </c>
      <c r="F396" s="47" t="s">
        <v>165</v>
      </c>
      <c r="G396" s="71">
        <v>100</v>
      </c>
      <c r="H396" s="71">
        <v>100</v>
      </c>
      <c r="I396" s="71">
        <v>100</v>
      </c>
      <c r="J396" s="66"/>
      <c r="K396" s="67"/>
      <c r="L396" s="68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>
        <v>100</v>
      </c>
      <c r="Y396" s="64">
        <v>100</v>
      </c>
      <c r="Z396" s="64"/>
      <c r="AA396" s="72">
        <v>100</v>
      </c>
      <c r="AB396" s="64"/>
    </row>
    <row r="397" spans="1:28" s="16" customFormat="1" ht="114" customHeight="1">
      <c r="A397" s="47" t="s">
        <v>701</v>
      </c>
      <c r="B397" s="77" t="s">
        <v>566</v>
      </c>
      <c r="C397" s="47" t="s">
        <v>183</v>
      </c>
      <c r="D397" s="47" t="s">
        <v>72</v>
      </c>
      <c r="E397" s="47" t="s">
        <v>571</v>
      </c>
      <c r="F397" s="47"/>
      <c r="G397" s="71">
        <f aca="true" t="shared" si="76" ref="G397:I398">SUM(G398)</f>
        <v>212.1</v>
      </c>
      <c r="H397" s="71">
        <f t="shared" si="76"/>
        <v>212.1</v>
      </c>
      <c r="I397" s="71">
        <f t="shared" si="76"/>
        <v>212.1</v>
      </c>
      <c r="J397" s="66"/>
      <c r="K397" s="67"/>
      <c r="L397" s="68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</row>
    <row r="398" spans="1:28" s="16" customFormat="1" ht="43.5" customHeight="1">
      <c r="A398" s="47" t="s">
        <v>451</v>
      </c>
      <c r="B398" s="60" t="s">
        <v>278</v>
      </c>
      <c r="C398" s="47" t="s">
        <v>183</v>
      </c>
      <c r="D398" s="47" t="s">
        <v>72</v>
      </c>
      <c r="E398" s="47" t="s">
        <v>571</v>
      </c>
      <c r="F398" s="47" t="s">
        <v>164</v>
      </c>
      <c r="G398" s="71">
        <f t="shared" si="76"/>
        <v>212.1</v>
      </c>
      <c r="H398" s="71">
        <f t="shared" si="76"/>
        <v>212.1</v>
      </c>
      <c r="I398" s="71">
        <f t="shared" si="76"/>
        <v>212.1</v>
      </c>
      <c r="J398" s="66"/>
      <c r="K398" s="67"/>
      <c r="L398" s="68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</row>
    <row r="399" spans="1:28" s="16" customFormat="1" ht="26.25" customHeight="1">
      <c r="A399" s="47" t="s">
        <v>836</v>
      </c>
      <c r="B399" s="60" t="s">
        <v>166</v>
      </c>
      <c r="C399" s="47" t="s">
        <v>183</v>
      </c>
      <c r="D399" s="47" t="s">
        <v>72</v>
      </c>
      <c r="E399" s="47" t="s">
        <v>571</v>
      </c>
      <c r="F399" s="47" t="s">
        <v>165</v>
      </c>
      <c r="G399" s="71">
        <v>212.1</v>
      </c>
      <c r="H399" s="71">
        <v>212.1</v>
      </c>
      <c r="I399" s="71">
        <v>212.1</v>
      </c>
      <c r="J399" s="66"/>
      <c r="K399" s="67"/>
      <c r="L399" s="68"/>
      <c r="M399" s="64">
        <v>69.6</v>
      </c>
      <c r="N399" s="64"/>
      <c r="O399" s="64"/>
      <c r="P399" s="64"/>
      <c r="Q399" s="64"/>
      <c r="R399" s="64"/>
      <c r="S399" s="64"/>
      <c r="T399" s="64">
        <v>80</v>
      </c>
      <c r="U399" s="64"/>
      <c r="V399" s="64"/>
      <c r="W399" s="64"/>
      <c r="X399" s="64"/>
      <c r="Y399" s="64"/>
      <c r="Z399" s="64">
        <v>210.7</v>
      </c>
      <c r="AA399" s="64"/>
      <c r="AB399" s="72">
        <v>212.1</v>
      </c>
    </row>
    <row r="400" spans="1:28" s="16" customFormat="1" ht="129.75" customHeight="1">
      <c r="A400" s="47" t="s">
        <v>837</v>
      </c>
      <c r="B400" s="101" t="s">
        <v>956</v>
      </c>
      <c r="C400" s="47" t="s">
        <v>183</v>
      </c>
      <c r="D400" s="47" t="s">
        <v>72</v>
      </c>
      <c r="E400" s="47" t="s">
        <v>958</v>
      </c>
      <c r="F400" s="47"/>
      <c r="G400" s="71">
        <f aca="true" t="shared" si="77" ref="G400:I404">SUM(G401)</f>
        <v>184.6</v>
      </c>
      <c r="H400" s="71">
        <f t="shared" si="77"/>
        <v>184.8</v>
      </c>
      <c r="I400" s="71">
        <f t="shared" si="77"/>
        <v>57.3</v>
      </c>
      <c r="J400" s="66"/>
      <c r="K400" s="67"/>
      <c r="L400" s="68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72">
        <v>184.6</v>
      </c>
    </row>
    <row r="401" spans="1:28" s="16" customFormat="1" ht="43.5" customHeight="1">
      <c r="A401" s="47" t="s">
        <v>838</v>
      </c>
      <c r="B401" s="60" t="s">
        <v>278</v>
      </c>
      <c r="C401" s="47" t="s">
        <v>183</v>
      </c>
      <c r="D401" s="47" t="s">
        <v>72</v>
      </c>
      <c r="E401" s="47" t="s">
        <v>958</v>
      </c>
      <c r="F401" s="47" t="s">
        <v>164</v>
      </c>
      <c r="G401" s="71">
        <f t="shared" si="77"/>
        <v>184.6</v>
      </c>
      <c r="H401" s="71">
        <f t="shared" si="77"/>
        <v>184.8</v>
      </c>
      <c r="I401" s="71">
        <f t="shared" si="77"/>
        <v>57.3</v>
      </c>
      <c r="J401" s="66"/>
      <c r="K401" s="67"/>
      <c r="L401" s="68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</row>
    <row r="402" spans="1:28" s="16" customFormat="1" ht="24.75" customHeight="1">
      <c r="A402" s="47" t="s">
        <v>470</v>
      </c>
      <c r="B402" s="60" t="s">
        <v>166</v>
      </c>
      <c r="C402" s="47" t="s">
        <v>183</v>
      </c>
      <c r="D402" s="47" t="s">
        <v>72</v>
      </c>
      <c r="E402" s="47" t="s">
        <v>958</v>
      </c>
      <c r="F402" s="47" t="s">
        <v>165</v>
      </c>
      <c r="G402" s="71">
        <v>184.6</v>
      </c>
      <c r="H402" s="71">
        <v>184.8</v>
      </c>
      <c r="I402" s="71">
        <v>57.3</v>
      </c>
      <c r="J402" s="66"/>
      <c r="K402" s="67"/>
      <c r="L402" s="68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</row>
    <row r="403" spans="1:28" s="16" customFormat="1" ht="134.25" customHeight="1">
      <c r="A403" s="47" t="s">
        <v>471</v>
      </c>
      <c r="B403" s="101" t="s">
        <v>957</v>
      </c>
      <c r="C403" s="47" t="s">
        <v>183</v>
      </c>
      <c r="D403" s="47" t="s">
        <v>72</v>
      </c>
      <c r="E403" s="47" t="s">
        <v>958</v>
      </c>
      <c r="F403" s="47"/>
      <c r="G403" s="71">
        <f t="shared" si="77"/>
        <v>4</v>
      </c>
      <c r="H403" s="71">
        <f t="shared" si="77"/>
        <v>4</v>
      </c>
      <c r="I403" s="71">
        <f t="shared" si="77"/>
        <v>2</v>
      </c>
      <c r="J403" s="66"/>
      <c r="K403" s="67"/>
      <c r="L403" s="68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72">
        <v>4</v>
      </c>
      <c r="AB403" s="64"/>
    </row>
    <row r="404" spans="1:28" s="16" customFormat="1" ht="44.25" customHeight="1">
      <c r="A404" s="47" t="s">
        <v>907</v>
      </c>
      <c r="B404" s="60" t="s">
        <v>278</v>
      </c>
      <c r="C404" s="47" t="s">
        <v>183</v>
      </c>
      <c r="D404" s="47" t="s">
        <v>72</v>
      </c>
      <c r="E404" s="47" t="s">
        <v>958</v>
      </c>
      <c r="F404" s="47" t="s">
        <v>164</v>
      </c>
      <c r="G404" s="71">
        <f t="shared" si="77"/>
        <v>4</v>
      </c>
      <c r="H404" s="71">
        <f t="shared" si="77"/>
        <v>4</v>
      </c>
      <c r="I404" s="71">
        <f t="shared" si="77"/>
        <v>2</v>
      </c>
      <c r="J404" s="66"/>
      <c r="K404" s="67"/>
      <c r="L404" s="68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</row>
    <row r="405" spans="1:28" s="16" customFormat="1" ht="35.25" customHeight="1">
      <c r="A405" s="47" t="s">
        <v>908</v>
      </c>
      <c r="B405" s="60" t="s">
        <v>166</v>
      </c>
      <c r="C405" s="47" t="s">
        <v>183</v>
      </c>
      <c r="D405" s="47" t="s">
        <v>72</v>
      </c>
      <c r="E405" s="47" t="s">
        <v>958</v>
      </c>
      <c r="F405" s="47" t="s">
        <v>165</v>
      </c>
      <c r="G405" s="71">
        <v>4</v>
      </c>
      <c r="H405" s="71">
        <v>4</v>
      </c>
      <c r="I405" s="71">
        <v>2</v>
      </c>
      <c r="J405" s="66"/>
      <c r="K405" s="67"/>
      <c r="L405" s="68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</row>
    <row r="406" spans="1:28" s="16" customFormat="1" ht="37.5" customHeight="1">
      <c r="A406" s="47" t="s">
        <v>806</v>
      </c>
      <c r="B406" s="94" t="s">
        <v>562</v>
      </c>
      <c r="C406" s="53" t="s">
        <v>183</v>
      </c>
      <c r="D406" s="53" t="s">
        <v>563</v>
      </c>
      <c r="E406" s="53"/>
      <c r="F406" s="53"/>
      <c r="G406" s="80">
        <f aca="true" t="shared" si="78" ref="G406:I407">SUM(G407)</f>
        <v>2647</v>
      </c>
      <c r="H406" s="80">
        <f t="shared" si="78"/>
        <v>2647</v>
      </c>
      <c r="I406" s="80">
        <f t="shared" si="78"/>
        <v>2647</v>
      </c>
      <c r="J406" s="66"/>
      <c r="K406" s="67"/>
      <c r="L406" s="68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</row>
    <row r="407" spans="1:28" s="16" customFormat="1" ht="38.25" customHeight="1">
      <c r="A407" s="47" t="s">
        <v>839</v>
      </c>
      <c r="B407" s="69" t="s">
        <v>306</v>
      </c>
      <c r="C407" s="47" t="s">
        <v>183</v>
      </c>
      <c r="D407" s="47" t="s">
        <v>563</v>
      </c>
      <c r="E407" s="47" t="s">
        <v>337</v>
      </c>
      <c r="F407" s="53"/>
      <c r="G407" s="71">
        <f t="shared" si="78"/>
        <v>2647</v>
      </c>
      <c r="H407" s="71">
        <f t="shared" si="78"/>
        <v>2647</v>
      </c>
      <c r="I407" s="71">
        <f t="shared" si="78"/>
        <v>2647</v>
      </c>
      <c r="J407" s="66"/>
      <c r="K407" s="67"/>
      <c r="L407" s="68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</row>
    <row r="408" spans="1:28" s="16" customFormat="1" ht="41.25" customHeight="1">
      <c r="A408" s="47" t="s">
        <v>840</v>
      </c>
      <c r="B408" s="60" t="s">
        <v>211</v>
      </c>
      <c r="C408" s="47" t="s">
        <v>183</v>
      </c>
      <c r="D408" s="47" t="s">
        <v>563</v>
      </c>
      <c r="E408" s="47" t="s">
        <v>336</v>
      </c>
      <c r="F408" s="47"/>
      <c r="G408" s="71">
        <f>SUM(G415+G418+G409+G412)</f>
        <v>2647</v>
      </c>
      <c r="H408" s="71">
        <f>SUM(H415+H418+H409+H412)</f>
        <v>2647</v>
      </c>
      <c r="I408" s="71">
        <f>SUM(I415+I418+I409+I412)</f>
        <v>2647</v>
      </c>
      <c r="J408" s="66"/>
      <c r="K408" s="67"/>
      <c r="L408" s="68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</row>
    <row r="409" spans="1:28" s="16" customFormat="1" ht="101.25" customHeight="1">
      <c r="A409" s="47" t="s">
        <v>841</v>
      </c>
      <c r="B409" s="60" t="s">
        <v>781</v>
      </c>
      <c r="C409" s="47" t="s">
        <v>183</v>
      </c>
      <c r="D409" s="47" t="s">
        <v>563</v>
      </c>
      <c r="E409" s="47" t="s">
        <v>764</v>
      </c>
      <c r="F409" s="47"/>
      <c r="G409" s="71">
        <f aca="true" t="shared" si="79" ref="G409:I410">SUM(G410)</f>
        <v>2537</v>
      </c>
      <c r="H409" s="71">
        <f t="shared" si="79"/>
        <v>2537</v>
      </c>
      <c r="I409" s="71">
        <f t="shared" si="79"/>
        <v>2537</v>
      </c>
      <c r="J409" s="66"/>
      <c r="K409" s="67"/>
      <c r="L409" s="68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</row>
    <row r="410" spans="1:28" s="16" customFormat="1" ht="39.75" customHeight="1">
      <c r="A410" s="47" t="s">
        <v>1224</v>
      </c>
      <c r="B410" s="60" t="s">
        <v>278</v>
      </c>
      <c r="C410" s="47" t="s">
        <v>183</v>
      </c>
      <c r="D410" s="47" t="s">
        <v>563</v>
      </c>
      <c r="E410" s="47" t="s">
        <v>764</v>
      </c>
      <c r="F410" s="47" t="s">
        <v>164</v>
      </c>
      <c r="G410" s="71">
        <f t="shared" si="79"/>
        <v>2537</v>
      </c>
      <c r="H410" s="71">
        <f t="shared" si="79"/>
        <v>2537</v>
      </c>
      <c r="I410" s="71">
        <f t="shared" si="79"/>
        <v>2537</v>
      </c>
      <c r="J410" s="66"/>
      <c r="K410" s="67"/>
      <c r="L410" s="68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</row>
    <row r="411" spans="1:28" s="16" customFormat="1" ht="41.25" customHeight="1">
      <c r="A411" s="47" t="s">
        <v>1225</v>
      </c>
      <c r="B411" s="60" t="s">
        <v>166</v>
      </c>
      <c r="C411" s="47" t="s">
        <v>183</v>
      </c>
      <c r="D411" s="47" t="s">
        <v>563</v>
      </c>
      <c r="E411" s="47" t="s">
        <v>764</v>
      </c>
      <c r="F411" s="47" t="s">
        <v>165</v>
      </c>
      <c r="G411" s="71">
        <v>2537</v>
      </c>
      <c r="H411" s="71">
        <v>2537</v>
      </c>
      <c r="I411" s="71">
        <v>2537</v>
      </c>
      <c r="J411" s="66"/>
      <c r="K411" s="67"/>
      <c r="L411" s="68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>
        <v>100</v>
      </c>
      <c r="Y411" s="64">
        <v>2030.2</v>
      </c>
      <c r="Z411" s="64"/>
      <c r="AA411" s="72">
        <v>2537</v>
      </c>
      <c r="AB411" s="64"/>
    </row>
    <row r="412" spans="1:28" s="16" customFormat="1" ht="117.75" customHeight="1">
      <c r="A412" s="47" t="s">
        <v>702</v>
      </c>
      <c r="B412" s="60" t="s">
        <v>974</v>
      </c>
      <c r="C412" s="47" t="s">
        <v>183</v>
      </c>
      <c r="D412" s="47" t="s">
        <v>563</v>
      </c>
      <c r="E412" s="47" t="s">
        <v>970</v>
      </c>
      <c r="F412" s="47"/>
      <c r="G412" s="71">
        <f aca="true" t="shared" si="80" ref="G412:I413">SUM(G413)</f>
        <v>60</v>
      </c>
      <c r="H412" s="71">
        <f t="shared" si="80"/>
        <v>60</v>
      </c>
      <c r="I412" s="71">
        <f t="shared" si="80"/>
        <v>60</v>
      </c>
      <c r="J412" s="66"/>
      <c r="K412" s="67"/>
      <c r="L412" s="68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72">
        <v>60</v>
      </c>
      <c r="AB412" s="64"/>
    </row>
    <row r="413" spans="1:28" s="16" customFormat="1" ht="42" customHeight="1">
      <c r="A413" s="47" t="s">
        <v>1081</v>
      </c>
      <c r="B413" s="60" t="s">
        <v>145</v>
      </c>
      <c r="C413" s="47" t="s">
        <v>183</v>
      </c>
      <c r="D413" s="47" t="s">
        <v>563</v>
      </c>
      <c r="E413" s="47" t="s">
        <v>970</v>
      </c>
      <c r="F413" s="47" t="s">
        <v>108</v>
      </c>
      <c r="G413" s="71">
        <f t="shared" si="80"/>
        <v>60</v>
      </c>
      <c r="H413" s="71">
        <f t="shared" si="80"/>
        <v>60</v>
      </c>
      <c r="I413" s="71">
        <f t="shared" si="80"/>
        <v>60</v>
      </c>
      <c r="J413" s="66"/>
      <c r="K413" s="67"/>
      <c r="L413" s="68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</row>
    <row r="414" spans="1:28" s="16" customFormat="1" ht="39" customHeight="1">
      <c r="A414" s="47" t="s">
        <v>1082</v>
      </c>
      <c r="B414" s="60" t="s">
        <v>146</v>
      </c>
      <c r="C414" s="47" t="s">
        <v>183</v>
      </c>
      <c r="D414" s="47" t="s">
        <v>563</v>
      </c>
      <c r="E414" s="47" t="s">
        <v>970</v>
      </c>
      <c r="F414" s="47" t="s">
        <v>101</v>
      </c>
      <c r="G414" s="71">
        <v>60</v>
      </c>
      <c r="H414" s="71">
        <v>60</v>
      </c>
      <c r="I414" s="71">
        <v>60</v>
      </c>
      <c r="J414" s="66"/>
      <c r="K414" s="67"/>
      <c r="L414" s="68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</row>
    <row r="415" spans="1:28" s="16" customFormat="1" ht="113.25" customHeight="1">
      <c r="A415" s="47" t="s">
        <v>1083</v>
      </c>
      <c r="B415" s="60" t="s">
        <v>565</v>
      </c>
      <c r="C415" s="47" t="s">
        <v>183</v>
      </c>
      <c r="D415" s="47" t="s">
        <v>563</v>
      </c>
      <c r="E415" s="47" t="s">
        <v>779</v>
      </c>
      <c r="F415" s="47"/>
      <c r="G415" s="71">
        <f aca="true" t="shared" si="81" ref="G415:I416">SUM(G416)</f>
        <v>5</v>
      </c>
      <c r="H415" s="71">
        <f t="shared" si="81"/>
        <v>5</v>
      </c>
      <c r="I415" s="71">
        <f t="shared" si="81"/>
        <v>5</v>
      </c>
      <c r="J415" s="66"/>
      <c r="K415" s="67"/>
      <c r="L415" s="68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</row>
    <row r="416" spans="1:28" s="16" customFormat="1" ht="38.25" customHeight="1">
      <c r="A416" s="47" t="s">
        <v>290</v>
      </c>
      <c r="B416" s="60" t="s">
        <v>145</v>
      </c>
      <c r="C416" s="47" t="s">
        <v>183</v>
      </c>
      <c r="D416" s="47" t="s">
        <v>563</v>
      </c>
      <c r="E416" s="47" t="s">
        <v>779</v>
      </c>
      <c r="F416" s="47" t="s">
        <v>108</v>
      </c>
      <c r="G416" s="71">
        <f t="shared" si="81"/>
        <v>5</v>
      </c>
      <c r="H416" s="71">
        <f t="shared" si="81"/>
        <v>5</v>
      </c>
      <c r="I416" s="71">
        <f t="shared" si="81"/>
        <v>5</v>
      </c>
      <c r="J416" s="66"/>
      <c r="K416" s="67"/>
      <c r="L416" s="68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</row>
    <row r="417" spans="1:28" s="16" customFormat="1" ht="42.75" customHeight="1">
      <c r="A417" s="47" t="s">
        <v>909</v>
      </c>
      <c r="B417" s="60" t="s">
        <v>146</v>
      </c>
      <c r="C417" s="47" t="s">
        <v>183</v>
      </c>
      <c r="D417" s="47" t="s">
        <v>563</v>
      </c>
      <c r="E417" s="47" t="s">
        <v>779</v>
      </c>
      <c r="F417" s="47" t="s">
        <v>101</v>
      </c>
      <c r="G417" s="71">
        <v>5</v>
      </c>
      <c r="H417" s="71">
        <v>5</v>
      </c>
      <c r="I417" s="71">
        <v>5</v>
      </c>
      <c r="J417" s="66"/>
      <c r="K417" s="67"/>
      <c r="L417" s="68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>
        <v>5</v>
      </c>
      <c r="Z417" s="64"/>
      <c r="AA417" s="72">
        <v>5</v>
      </c>
      <c r="AB417" s="64"/>
    </row>
    <row r="418" spans="1:28" s="16" customFormat="1" ht="126" customHeight="1">
      <c r="A418" s="47" t="s">
        <v>910</v>
      </c>
      <c r="B418" s="60" t="s">
        <v>564</v>
      </c>
      <c r="C418" s="47" t="s">
        <v>183</v>
      </c>
      <c r="D418" s="47" t="s">
        <v>563</v>
      </c>
      <c r="E418" s="47" t="s">
        <v>780</v>
      </c>
      <c r="F418" s="64"/>
      <c r="G418" s="71">
        <f aca="true" t="shared" si="82" ref="G418:I419">SUM(G419)</f>
        <v>45</v>
      </c>
      <c r="H418" s="71">
        <f t="shared" si="82"/>
        <v>45</v>
      </c>
      <c r="I418" s="71">
        <f t="shared" si="82"/>
        <v>45</v>
      </c>
      <c r="J418" s="66"/>
      <c r="K418" s="67"/>
      <c r="L418" s="68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</row>
    <row r="419" spans="1:28" s="16" customFormat="1" ht="33" customHeight="1">
      <c r="A419" s="47" t="s">
        <v>1084</v>
      </c>
      <c r="B419" s="60" t="s">
        <v>145</v>
      </c>
      <c r="C419" s="47" t="s">
        <v>183</v>
      </c>
      <c r="D419" s="47" t="s">
        <v>563</v>
      </c>
      <c r="E419" s="47" t="s">
        <v>780</v>
      </c>
      <c r="F419" s="47" t="s">
        <v>108</v>
      </c>
      <c r="G419" s="71">
        <f t="shared" si="82"/>
        <v>45</v>
      </c>
      <c r="H419" s="71">
        <f t="shared" si="82"/>
        <v>45</v>
      </c>
      <c r="I419" s="71">
        <f t="shared" si="82"/>
        <v>45</v>
      </c>
      <c r="J419" s="66"/>
      <c r="K419" s="67"/>
      <c r="L419" s="68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</row>
    <row r="420" spans="1:28" s="16" customFormat="1" ht="35.25" customHeight="1">
      <c r="A420" s="47" t="s">
        <v>1085</v>
      </c>
      <c r="B420" s="60" t="s">
        <v>146</v>
      </c>
      <c r="C420" s="47" t="s">
        <v>183</v>
      </c>
      <c r="D420" s="47" t="s">
        <v>563</v>
      </c>
      <c r="E420" s="47" t="s">
        <v>780</v>
      </c>
      <c r="F420" s="47" t="s">
        <v>101</v>
      </c>
      <c r="G420" s="71">
        <v>45</v>
      </c>
      <c r="H420" s="71">
        <v>45</v>
      </c>
      <c r="I420" s="71">
        <v>45</v>
      </c>
      <c r="J420" s="66"/>
      <c r="K420" s="67"/>
      <c r="L420" s="68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>
        <v>45</v>
      </c>
      <c r="Z420" s="64"/>
      <c r="AA420" s="72">
        <v>45</v>
      </c>
      <c r="AB420" s="64"/>
    </row>
    <row r="421" spans="1:28" s="16" customFormat="1" ht="27" customHeight="1">
      <c r="A421" s="47" t="s">
        <v>1086</v>
      </c>
      <c r="B421" s="48" t="s">
        <v>113</v>
      </c>
      <c r="C421" s="49" t="s">
        <v>183</v>
      </c>
      <c r="D421" s="49" t="s">
        <v>104</v>
      </c>
      <c r="E421" s="49"/>
      <c r="F421" s="49"/>
      <c r="G421" s="76">
        <f>G428+G422+G442</f>
        <v>18940.3</v>
      </c>
      <c r="H421" s="76">
        <f>H428+H422+H442</f>
        <v>16691</v>
      </c>
      <c r="I421" s="76">
        <f>I428+I422+I442</f>
        <v>16074.5</v>
      </c>
      <c r="J421" s="66"/>
      <c r="K421" s="67"/>
      <c r="L421" s="68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</row>
    <row r="422" spans="1:28" s="16" customFormat="1" ht="26.25" customHeight="1">
      <c r="A422" s="47" t="s">
        <v>911</v>
      </c>
      <c r="B422" s="52" t="s">
        <v>84</v>
      </c>
      <c r="C422" s="47" t="s">
        <v>183</v>
      </c>
      <c r="D422" s="53" t="s">
        <v>85</v>
      </c>
      <c r="E422" s="53" t="s">
        <v>161</v>
      </c>
      <c r="F422" s="53" t="s">
        <v>161</v>
      </c>
      <c r="G422" s="54">
        <f>G423</f>
        <v>1572</v>
      </c>
      <c r="H422" s="54">
        <f aca="true" t="shared" si="83" ref="H422:I426">H423</f>
        <v>1572</v>
      </c>
      <c r="I422" s="54">
        <f t="shared" si="83"/>
        <v>1572</v>
      </c>
      <c r="J422" s="66"/>
      <c r="K422" s="67"/>
      <c r="L422" s="68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</row>
    <row r="423" spans="1:28" s="16" customFormat="1" ht="42.75" customHeight="1">
      <c r="A423" s="47" t="s">
        <v>912</v>
      </c>
      <c r="B423" s="69" t="s">
        <v>225</v>
      </c>
      <c r="C423" s="47" t="s">
        <v>183</v>
      </c>
      <c r="D423" s="47" t="s">
        <v>85</v>
      </c>
      <c r="E423" s="70" t="s">
        <v>322</v>
      </c>
      <c r="F423" s="47"/>
      <c r="G423" s="61">
        <f>G424</f>
        <v>1572</v>
      </c>
      <c r="H423" s="61">
        <f t="shared" si="83"/>
        <v>1572</v>
      </c>
      <c r="I423" s="61">
        <f t="shared" si="83"/>
        <v>1572</v>
      </c>
      <c r="J423" s="66"/>
      <c r="K423" s="67"/>
      <c r="L423" s="68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</row>
    <row r="424" spans="1:28" s="16" customFormat="1" ht="34.5" customHeight="1">
      <c r="A424" s="47" t="s">
        <v>913</v>
      </c>
      <c r="B424" s="69" t="s">
        <v>226</v>
      </c>
      <c r="C424" s="47" t="s">
        <v>183</v>
      </c>
      <c r="D424" s="47" t="s">
        <v>85</v>
      </c>
      <c r="E424" s="70" t="s">
        <v>339</v>
      </c>
      <c r="F424" s="47"/>
      <c r="G424" s="61">
        <f>G425</f>
        <v>1572</v>
      </c>
      <c r="H424" s="61">
        <f t="shared" si="83"/>
        <v>1572</v>
      </c>
      <c r="I424" s="61">
        <f t="shared" si="83"/>
        <v>1572</v>
      </c>
      <c r="J424" s="66"/>
      <c r="K424" s="67"/>
      <c r="L424" s="68"/>
      <c r="M424" s="64"/>
      <c r="N424" s="64"/>
      <c r="O424" s="64"/>
      <c r="P424" s="64"/>
      <c r="Q424" s="64"/>
      <c r="R424" s="64"/>
      <c r="S424" s="64"/>
      <c r="T424" s="64">
        <v>1500</v>
      </c>
      <c r="U424" s="64"/>
      <c r="V424" s="64"/>
      <c r="W424" s="64"/>
      <c r="X424" s="64"/>
      <c r="Y424" s="64"/>
      <c r="Z424" s="64"/>
      <c r="AA424" s="64"/>
      <c r="AB424" s="64"/>
    </row>
    <row r="425" spans="1:28" s="16" customFormat="1" ht="53.25" customHeight="1">
      <c r="A425" s="47" t="s">
        <v>620</v>
      </c>
      <c r="B425" s="102" t="s">
        <v>597</v>
      </c>
      <c r="C425" s="47" t="s">
        <v>183</v>
      </c>
      <c r="D425" s="47" t="s">
        <v>85</v>
      </c>
      <c r="E425" s="47" t="s">
        <v>596</v>
      </c>
      <c r="F425" s="47"/>
      <c r="G425" s="61">
        <f>G426</f>
        <v>1572</v>
      </c>
      <c r="H425" s="61">
        <f t="shared" si="83"/>
        <v>1572</v>
      </c>
      <c r="I425" s="61">
        <f t="shared" si="83"/>
        <v>1572</v>
      </c>
      <c r="J425" s="66"/>
      <c r="K425" s="67"/>
      <c r="L425" s="68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</row>
    <row r="426" spans="1:28" s="16" customFormat="1" ht="32.25" customHeight="1">
      <c r="A426" s="47" t="s">
        <v>621</v>
      </c>
      <c r="B426" s="62" t="s">
        <v>86</v>
      </c>
      <c r="C426" s="47" t="s">
        <v>183</v>
      </c>
      <c r="D426" s="47" t="s">
        <v>85</v>
      </c>
      <c r="E426" s="47" t="s">
        <v>596</v>
      </c>
      <c r="F426" s="47" t="s">
        <v>87</v>
      </c>
      <c r="G426" s="61">
        <f>G427</f>
        <v>1572</v>
      </c>
      <c r="H426" s="61">
        <f t="shared" si="83"/>
        <v>1572</v>
      </c>
      <c r="I426" s="61">
        <f t="shared" si="83"/>
        <v>1572</v>
      </c>
      <c r="J426" s="66"/>
      <c r="K426" s="67"/>
      <c r="L426" s="68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</row>
    <row r="427" spans="1:28" s="16" customFormat="1" ht="33.75" customHeight="1">
      <c r="A427" s="47" t="s">
        <v>622</v>
      </c>
      <c r="B427" s="62" t="s">
        <v>88</v>
      </c>
      <c r="C427" s="47" t="s">
        <v>183</v>
      </c>
      <c r="D427" s="47" t="s">
        <v>85</v>
      </c>
      <c r="E427" s="47" t="s">
        <v>596</v>
      </c>
      <c r="F427" s="47" t="s">
        <v>89</v>
      </c>
      <c r="G427" s="71">
        <v>1572</v>
      </c>
      <c r="H427" s="71">
        <v>1572</v>
      </c>
      <c r="I427" s="71">
        <v>1572</v>
      </c>
      <c r="J427" s="66"/>
      <c r="K427" s="67">
        <v>1111.5</v>
      </c>
      <c r="L427" s="68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>
        <v>1980</v>
      </c>
      <c r="Z427" s="64"/>
      <c r="AA427" s="72">
        <v>1572</v>
      </c>
      <c r="AB427" s="64"/>
    </row>
    <row r="428" spans="1:28" s="16" customFormat="1" ht="28.5" customHeight="1">
      <c r="A428" s="47" t="s">
        <v>623</v>
      </c>
      <c r="B428" s="52" t="s">
        <v>253</v>
      </c>
      <c r="C428" s="47" t="s">
        <v>183</v>
      </c>
      <c r="D428" s="53" t="s">
        <v>254</v>
      </c>
      <c r="E428" s="53"/>
      <c r="F428" s="53"/>
      <c r="G428" s="80">
        <f>G437+G429</f>
        <v>16308</v>
      </c>
      <c r="H428" s="80">
        <f>H437+H429</f>
        <v>14058.7</v>
      </c>
      <c r="I428" s="80">
        <f>I437+I429</f>
        <v>13442.2</v>
      </c>
      <c r="J428" s="66"/>
      <c r="K428" s="67"/>
      <c r="L428" s="68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</row>
    <row r="429" spans="1:28" s="16" customFormat="1" ht="38.25" customHeight="1">
      <c r="A429" s="47" t="s">
        <v>1226</v>
      </c>
      <c r="B429" s="69" t="s">
        <v>276</v>
      </c>
      <c r="C429" s="47" t="s">
        <v>183</v>
      </c>
      <c r="D429" s="47" t="s">
        <v>254</v>
      </c>
      <c r="E429" s="47" t="s">
        <v>367</v>
      </c>
      <c r="F429" s="47"/>
      <c r="G429" s="71">
        <f>SUM(G430)</f>
        <v>15196.5</v>
      </c>
      <c r="H429" s="71">
        <f>SUM(H430)</f>
        <v>12947.2</v>
      </c>
      <c r="I429" s="71">
        <f>SUM(I430)</f>
        <v>12330.7</v>
      </c>
      <c r="J429" s="66"/>
      <c r="K429" s="67"/>
      <c r="L429" s="68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</row>
    <row r="430" spans="1:28" s="16" customFormat="1" ht="44.25" customHeight="1">
      <c r="A430" s="47" t="s">
        <v>1227</v>
      </c>
      <c r="B430" s="69" t="s">
        <v>240</v>
      </c>
      <c r="C430" s="47" t="s">
        <v>183</v>
      </c>
      <c r="D430" s="47" t="s">
        <v>254</v>
      </c>
      <c r="E430" s="47" t="s">
        <v>369</v>
      </c>
      <c r="F430" s="47"/>
      <c r="G430" s="71">
        <f>SUM(G431+G434)</f>
        <v>15196.5</v>
      </c>
      <c r="H430" s="71">
        <f>SUM(H431+H434)</f>
        <v>12947.2</v>
      </c>
      <c r="I430" s="71">
        <f>SUM(I431+I434)</f>
        <v>12330.7</v>
      </c>
      <c r="J430" s="66"/>
      <c r="K430" s="67"/>
      <c r="L430" s="68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</row>
    <row r="431" spans="1:28" s="16" customFormat="1" ht="142.5" customHeight="1">
      <c r="A431" s="47" t="s">
        <v>1228</v>
      </c>
      <c r="B431" s="95" t="s">
        <v>867</v>
      </c>
      <c r="C431" s="47" t="s">
        <v>183</v>
      </c>
      <c r="D431" s="47" t="s">
        <v>254</v>
      </c>
      <c r="E431" s="47" t="s">
        <v>866</v>
      </c>
      <c r="F431" s="47"/>
      <c r="G431" s="71">
        <f aca="true" t="shared" si="84" ref="G431:I432">G432</f>
        <v>12996.5</v>
      </c>
      <c r="H431" s="71">
        <f t="shared" si="84"/>
        <v>12947.2</v>
      </c>
      <c r="I431" s="71">
        <f t="shared" si="84"/>
        <v>12330.7</v>
      </c>
      <c r="J431" s="66"/>
      <c r="K431" s="67"/>
      <c r="L431" s="68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72">
        <v>12996.5</v>
      </c>
    </row>
    <row r="432" spans="1:28" s="16" customFormat="1" ht="55.5" customHeight="1">
      <c r="A432" s="47" t="s">
        <v>1229</v>
      </c>
      <c r="B432" s="62" t="s">
        <v>805</v>
      </c>
      <c r="C432" s="47" t="s">
        <v>183</v>
      </c>
      <c r="D432" s="47" t="s">
        <v>254</v>
      </c>
      <c r="E432" s="47" t="s">
        <v>866</v>
      </c>
      <c r="F432" s="47" t="s">
        <v>806</v>
      </c>
      <c r="G432" s="71">
        <f t="shared" si="84"/>
        <v>12996.5</v>
      </c>
      <c r="H432" s="71">
        <f t="shared" si="84"/>
        <v>12947.2</v>
      </c>
      <c r="I432" s="71">
        <f t="shared" si="84"/>
        <v>12330.7</v>
      </c>
      <c r="J432" s="66"/>
      <c r="K432" s="67"/>
      <c r="L432" s="68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</row>
    <row r="433" spans="1:28" s="16" customFormat="1" ht="29.25" customHeight="1">
      <c r="A433" s="47" t="s">
        <v>1087</v>
      </c>
      <c r="B433" s="62" t="s">
        <v>807</v>
      </c>
      <c r="C433" s="47" t="s">
        <v>183</v>
      </c>
      <c r="D433" s="47" t="s">
        <v>254</v>
      </c>
      <c r="E433" s="47" t="s">
        <v>866</v>
      </c>
      <c r="F433" s="47" t="s">
        <v>290</v>
      </c>
      <c r="G433" s="71">
        <v>12996.5</v>
      </c>
      <c r="H433" s="71">
        <v>12947.2</v>
      </c>
      <c r="I433" s="71">
        <v>12330.7</v>
      </c>
      <c r="J433" s="66"/>
      <c r="K433" s="67"/>
      <c r="L433" s="68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</row>
    <row r="434" spans="1:28" s="16" customFormat="1" ht="149.25" customHeight="1">
      <c r="A434" s="47" t="s">
        <v>1088</v>
      </c>
      <c r="B434" s="95" t="s">
        <v>808</v>
      </c>
      <c r="C434" s="47" t="s">
        <v>183</v>
      </c>
      <c r="D434" s="47" t="s">
        <v>254</v>
      </c>
      <c r="E434" s="47" t="s">
        <v>818</v>
      </c>
      <c r="F434" s="47"/>
      <c r="G434" s="71">
        <f aca="true" t="shared" si="85" ref="G434:I435">G435</f>
        <v>2200</v>
      </c>
      <c r="H434" s="71">
        <f t="shared" si="85"/>
        <v>0</v>
      </c>
      <c r="I434" s="71">
        <f t="shared" si="85"/>
        <v>0</v>
      </c>
      <c r="J434" s="66"/>
      <c r="K434" s="67"/>
      <c r="L434" s="68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</row>
    <row r="435" spans="1:28" s="16" customFormat="1" ht="55.5" customHeight="1">
      <c r="A435" s="47" t="s">
        <v>1089</v>
      </c>
      <c r="B435" s="62" t="s">
        <v>805</v>
      </c>
      <c r="C435" s="47" t="s">
        <v>183</v>
      </c>
      <c r="D435" s="47" t="s">
        <v>254</v>
      </c>
      <c r="E435" s="47" t="s">
        <v>818</v>
      </c>
      <c r="F435" s="47" t="s">
        <v>806</v>
      </c>
      <c r="G435" s="71">
        <f t="shared" si="85"/>
        <v>2200</v>
      </c>
      <c r="H435" s="71">
        <f t="shared" si="85"/>
        <v>0</v>
      </c>
      <c r="I435" s="71">
        <f t="shared" si="85"/>
        <v>0</v>
      </c>
      <c r="J435" s="66"/>
      <c r="K435" s="67"/>
      <c r="L435" s="68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</row>
    <row r="436" spans="1:28" s="16" customFormat="1" ht="28.5" customHeight="1">
      <c r="A436" s="47" t="s">
        <v>914</v>
      </c>
      <c r="B436" s="62" t="s">
        <v>807</v>
      </c>
      <c r="C436" s="47" t="s">
        <v>183</v>
      </c>
      <c r="D436" s="47" t="s">
        <v>254</v>
      </c>
      <c r="E436" s="47" t="s">
        <v>818</v>
      </c>
      <c r="F436" s="47" t="s">
        <v>290</v>
      </c>
      <c r="G436" s="71">
        <v>2200</v>
      </c>
      <c r="H436" s="71">
        <v>0</v>
      </c>
      <c r="I436" s="71">
        <v>0</v>
      </c>
      <c r="J436" s="66"/>
      <c r="K436" s="67"/>
      <c r="L436" s="68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72">
        <v>2200</v>
      </c>
      <c r="AB436" s="64"/>
    </row>
    <row r="437" spans="1:28" s="16" customFormat="1" ht="36" customHeight="1">
      <c r="A437" s="47" t="s">
        <v>915</v>
      </c>
      <c r="B437" s="60" t="s">
        <v>305</v>
      </c>
      <c r="C437" s="47" t="s">
        <v>183</v>
      </c>
      <c r="D437" s="47" t="s">
        <v>254</v>
      </c>
      <c r="E437" s="47" t="s">
        <v>361</v>
      </c>
      <c r="F437" s="47"/>
      <c r="G437" s="71">
        <f aca="true" t="shared" si="86" ref="G437:I438">G438</f>
        <v>1111.5</v>
      </c>
      <c r="H437" s="71">
        <f t="shared" si="86"/>
        <v>1111.5</v>
      </c>
      <c r="I437" s="71">
        <f t="shared" si="86"/>
        <v>1111.5</v>
      </c>
      <c r="J437" s="66"/>
      <c r="K437" s="67"/>
      <c r="L437" s="68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</row>
    <row r="438" spans="1:28" s="16" customFormat="1" ht="48" customHeight="1">
      <c r="A438" s="47" t="s">
        <v>479</v>
      </c>
      <c r="B438" s="60" t="s">
        <v>192</v>
      </c>
      <c r="C438" s="47" t="s">
        <v>183</v>
      </c>
      <c r="D438" s="47" t="s">
        <v>254</v>
      </c>
      <c r="E438" s="47" t="s">
        <v>365</v>
      </c>
      <c r="F438" s="47"/>
      <c r="G438" s="71">
        <f t="shared" si="86"/>
        <v>1111.5</v>
      </c>
      <c r="H438" s="71">
        <f t="shared" si="86"/>
        <v>1111.5</v>
      </c>
      <c r="I438" s="71">
        <f t="shared" si="86"/>
        <v>1111.5</v>
      </c>
      <c r="J438" s="66"/>
      <c r="K438" s="67"/>
      <c r="L438" s="68"/>
      <c r="M438" s="64"/>
      <c r="N438" s="64"/>
      <c r="O438" s="64"/>
      <c r="P438" s="64"/>
      <c r="Q438" s="64"/>
      <c r="R438" s="64"/>
      <c r="S438" s="64"/>
      <c r="T438" s="64">
        <v>1111.5</v>
      </c>
      <c r="U438" s="64"/>
      <c r="V438" s="64"/>
      <c r="W438" s="64">
        <v>70</v>
      </c>
      <c r="X438" s="64"/>
      <c r="Y438" s="64"/>
      <c r="Z438" s="64"/>
      <c r="AA438" s="64"/>
      <c r="AB438" s="64"/>
    </row>
    <row r="439" spans="1:28" s="16" customFormat="1" ht="99" customHeight="1">
      <c r="A439" s="47" t="s">
        <v>480</v>
      </c>
      <c r="B439" s="60" t="s">
        <v>1209</v>
      </c>
      <c r="C439" s="47" t="s">
        <v>183</v>
      </c>
      <c r="D439" s="47" t="s">
        <v>254</v>
      </c>
      <c r="E439" s="47" t="s">
        <v>549</v>
      </c>
      <c r="F439" s="47"/>
      <c r="G439" s="71">
        <f aca="true" t="shared" si="87" ref="G439:I440">G440</f>
        <v>1111.5</v>
      </c>
      <c r="H439" s="71">
        <f t="shared" si="87"/>
        <v>1111.5</v>
      </c>
      <c r="I439" s="71">
        <f t="shared" si="87"/>
        <v>1111.5</v>
      </c>
      <c r="J439" s="66"/>
      <c r="K439" s="67"/>
      <c r="L439" s="68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</row>
    <row r="440" spans="1:28" s="16" customFormat="1" ht="38.25" customHeight="1">
      <c r="A440" s="47" t="s">
        <v>481</v>
      </c>
      <c r="B440" s="62" t="s">
        <v>86</v>
      </c>
      <c r="C440" s="47" t="s">
        <v>183</v>
      </c>
      <c r="D440" s="47" t="s">
        <v>254</v>
      </c>
      <c r="E440" s="47" t="s">
        <v>549</v>
      </c>
      <c r="F440" s="47" t="s">
        <v>87</v>
      </c>
      <c r="G440" s="71">
        <f t="shared" si="87"/>
        <v>1111.5</v>
      </c>
      <c r="H440" s="71">
        <f t="shared" si="87"/>
        <v>1111.5</v>
      </c>
      <c r="I440" s="71">
        <f t="shared" si="87"/>
        <v>1111.5</v>
      </c>
      <c r="J440" s="66"/>
      <c r="K440" s="67"/>
      <c r="L440" s="68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</row>
    <row r="441" spans="1:28" s="16" customFormat="1" ht="48" customHeight="1">
      <c r="A441" s="47" t="s">
        <v>1090</v>
      </c>
      <c r="B441" s="62" t="s">
        <v>255</v>
      </c>
      <c r="C441" s="47" t="s">
        <v>183</v>
      </c>
      <c r="D441" s="47" t="s">
        <v>254</v>
      </c>
      <c r="E441" s="47" t="s">
        <v>549</v>
      </c>
      <c r="F441" s="47" t="s">
        <v>256</v>
      </c>
      <c r="G441" s="71">
        <v>1111.5</v>
      </c>
      <c r="H441" s="71">
        <v>1111.5</v>
      </c>
      <c r="I441" s="71">
        <v>1111.5</v>
      </c>
      <c r="J441" s="66"/>
      <c r="K441" s="67"/>
      <c r="L441" s="68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>
        <v>1836.9</v>
      </c>
      <c r="Y441" s="64">
        <v>1111.5</v>
      </c>
      <c r="Z441" s="64"/>
      <c r="AA441" s="72">
        <v>1111.5</v>
      </c>
      <c r="AB441" s="64"/>
    </row>
    <row r="442" spans="1:28" s="16" customFormat="1" ht="27.75" customHeight="1">
      <c r="A442" s="47" t="s">
        <v>1091</v>
      </c>
      <c r="B442" s="52" t="s">
        <v>107</v>
      </c>
      <c r="C442" s="47" t="s">
        <v>183</v>
      </c>
      <c r="D442" s="53" t="s">
        <v>106</v>
      </c>
      <c r="E442" s="53" t="s">
        <v>161</v>
      </c>
      <c r="F442" s="53" t="s">
        <v>161</v>
      </c>
      <c r="G442" s="54">
        <f>G443</f>
        <v>1060.3</v>
      </c>
      <c r="H442" s="80">
        <f>SUM(H443)</f>
        <v>1060.3</v>
      </c>
      <c r="I442" s="80">
        <f>SUM(I443)</f>
        <v>1060.3</v>
      </c>
      <c r="J442" s="66"/>
      <c r="K442" s="67"/>
      <c r="L442" s="68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</row>
    <row r="443" spans="1:28" s="16" customFormat="1" ht="40.5" customHeight="1">
      <c r="A443" s="47" t="s">
        <v>842</v>
      </c>
      <c r="B443" s="69" t="s">
        <v>225</v>
      </c>
      <c r="C443" s="47" t="s">
        <v>183</v>
      </c>
      <c r="D443" s="47" t="s">
        <v>106</v>
      </c>
      <c r="E443" s="70" t="s">
        <v>322</v>
      </c>
      <c r="F443" s="47"/>
      <c r="G443" s="71">
        <f>SUM(G444)</f>
        <v>1060.3</v>
      </c>
      <c r="H443" s="71">
        <f>SUM(H444)</f>
        <v>1060.3</v>
      </c>
      <c r="I443" s="71">
        <f>SUM(I444)</f>
        <v>1060.3</v>
      </c>
      <c r="J443" s="66"/>
      <c r="K443" s="67"/>
      <c r="L443" s="68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</row>
    <row r="444" spans="1:28" s="16" customFormat="1" ht="30.75" customHeight="1">
      <c r="A444" s="47" t="s">
        <v>843</v>
      </c>
      <c r="B444" s="69" t="s">
        <v>226</v>
      </c>
      <c r="C444" s="47" t="s">
        <v>183</v>
      </c>
      <c r="D444" s="47" t="s">
        <v>106</v>
      </c>
      <c r="E444" s="70" t="s">
        <v>339</v>
      </c>
      <c r="F444" s="47"/>
      <c r="G444" s="71">
        <f>SUM(G451+G445+G448)</f>
        <v>1060.3</v>
      </c>
      <c r="H444" s="71">
        <f>SUM(H451+H445+H448)</f>
        <v>1060.3</v>
      </c>
      <c r="I444" s="71">
        <f>SUM(I451+I445+I448)</f>
        <v>1060.3</v>
      </c>
      <c r="J444" s="66"/>
      <c r="K444" s="67"/>
      <c r="L444" s="68"/>
      <c r="M444" s="64"/>
      <c r="N444" s="64"/>
      <c r="O444" s="64"/>
      <c r="P444" s="64"/>
      <c r="Q444" s="64"/>
      <c r="R444" s="64"/>
      <c r="S444" s="64"/>
      <c r="T444" s="64">
        <v>35</v>
      </c>
      <c r="U444" s="64"/>
      <c r="V444" s="64"/>
      <c r="W444" s="64"/>
      <c r="X444" s="64"/>
      <c r="Y444" s="64"/>
      <c r="Z444" s="64"/>
      <c r="AA444" s="64"/>
      <c r="AB444" s="64"/>
    </row>
    <row r="445" spans="1:28" s="16" customFormat="1" ht="54" customHeight="1">
      <c r="A445" s="47" t="s">
        <v>844</v>
      </c>
      <c r="B445" s="62" t="s">
        <v>590</v>
      </c>
      <c r="C445" s="47" t="s">
        <v>183</v>
      </c>
      <c r="D445" s="47" t="s">
        <v>106</v>
      </c>
      <c r="E445" s="47" t="s">
        <v>591</v>
      </c>
      <c r="F445" s="47"/>
      <c r="G445" s="71">
        <f aca="true" t="shared" si="88" ref="G445:I446">G446</f>
        <v>35</v>
      </c>
      <c r="H445" s="71">
        <f t="shared" si="88"/>
        <v>35</v>
      </c>
      <c r="I445" s="71">
        <f t="shared" si="88"/>
        <v>35</v>
      </c>
      <c r="J445" s="66"/>
      <c r="K445" s="67"/>
      <c r="L445" s="68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</row>
    <row r="446" spans="1:28" s="16" customFormat="1" ht="28.5" customHeight="1">
      <c r="A446" s="47" t="s">
        <v>1092</v>
      </c>
      <c r="B446" s="62" t="s">
        <v>86</v>
      </c>
      <c r="C446" s="47" t="s">
        <v>183</v>
      </c>
      <c r="D446" s="47" t="s">
        <v>106</v>
      </c>
      <c r="E446" s="47" t="s">
        <v>591</v>
      </c>
      <c r="F446" s="47" t="s">
        <v>87</v>
      </c>
      <c r="G446" s="71">
        <f t="shared" si="88"/>
        <v>35</v>
      </c>
      <c r="H446" s="71">
        <f t="shared" si="88"/>
        <v>35</v>
      </c>
      <c r="I446" s="71">
        <f t="shared" si="88"/>
        <v>35</v>
      </c>
      <c r="J446" s="66"/>
      <c r="K446" s="67"/>
      <c r="L446" s="68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</row>
    <row r="447" spans="1:28" s="16" customFormat="1" ht="37.5" customHeight="1">
      <c r="A447" s="47" t="s">
        <v>1093</v>
      </c>
      <c r="B447" s="62" t="s">
        <v>88</v>
      </c>
      <c r="C447" s="47" t="s">
        <v>183</v>
      </c>
      <c r="D447" s="47" t="s">
        <v>106</v>
      </c>
      <c r="E447" s="47" t="s">
        <v>591</v>
      </c>
      <c r="F447" s="47" t="s">
        <v>89</v>
      </c>
      <c r="G447" s="71">
        <v>35</v>
      </c>
      <c r="H447" s="71">
        <v>35</v>
      </c>
      <c r="I447" s="71">
        <v>35</v>
      </c>
      <c r="J447" s="66"/>
      <c r="K447" s="67"/>
      <c r="L447" s="68"/>
      <c r="M447" s="64"/>
      <c r="N447" s="64"/>
      <c r="O447" s="64"/>
      <c r="P447" s="64"/>
      <c r="Q447" s="64"/>
      <c r="R447" s="64"/>
      <c r="S447" s="64"/>
      <c r="T447" s="64">
        <v>300</v>
      </c>
      <c r="U447" s="64"/>
      <c r="V447" s="64"/>
      <c r="W447" s="64"/>
      <c r="X447" s="64"/>
      <c r="Y447" s="64">
        <v>35</v>
      </c>
      <c r="Z447" s="64"/>
      <c r="AA447" s="72">
        <v>35</v>
      </c>
      <c r="AB447" s="64"/>
    </row>
    <row r="448" spans="1:28" s="16" customFormat="1" ht="52.5" customHeight="1">
      <c r="A448" s="47" t="s">
        <v>1094</v>
      </c>
      <c r="B448" s="102" t="s">
        <v>592</v>
      </c>
      <c r="C448" s="47" t="s">
        <v>183</v>
      </c>
      <c r="D448" s="47" t="s">
        <v>106</v>
      </c>
      <c r="E448" s="47" t="s">
        <v>593</v>
      </c>
      <c r="F448" s="47"/>
      <c r="G448" s="61">
        <f aca="true" t="shared" si="89" ref="G448:I449">G449</f>
        <v>100</v>
      </c>
      <c r="H448" s="61">
        <f t="shared" si="89"/>
        <v>100</v>
      </c>
      <c r="I448" s="61">
        <f t="shared" si="89"/>
        <v>100</v>
      </c>
      <c r="J448" s="66"/>
      <c r="K448" s="67"/>
      <c r="L448" s="68"/>
      <c r="M448" s="64"/>
      <c r="N448" s="64"/>
      <c r="O448" s="64"/>
      <c r="P448" s="64"/>
      <c r="Q448" s="64"/>
      <c r="R448" s="64"/>
      <c r="S448" s="64">
        <v>734.7</v>
      </c>
      <c r="T448" s="64"/>
      <c r="U448" s="64"/>
      <c r="V448" s="64"/>
      <c r="W448" s="64"/>
      <c r="X448" s="64"/>
      <c r="Y448" s="64"/>
      <c r="Z448" s="64"/>
      <c r="AA448" s="64"/>
      <c r="AB448" s="64"/>
    </row>
    <row r="449" spans="1:28" s="16" customFormat="1" ht="27" customHeight="1">
      <c r="A449" s="47" t="s">
        <v>1095</v>
      </c>
      <c r="B449" s="69" t="s">
        <v>205</v>
      </c>
      <c r="C449" s="47" t="s">
        <v>183</v>
      </c>
      <c r="D449" s="47" t="s">
        <v>106</v>
      </c>
      <c r="E449" s="47" t="s">
        <v>593</v>
      </c>
      <c r="F449" s="47" t="s">
        <v>208</v>
      </c>
      <c r="G449" s="71">
        <f t="shared" si="89"/>
        <v>100</v>
      </c>
      <c r="H449" s="71">
        <f t="shared" si="89"/>
        <v>100</v>
      </c>
      <c r="I449" s="71">
        <f t="shared" si="89"/>
        <v>100</v>
      </c>
      <c r="J449" s="66"/>
      <c r="K449" s="67"/>
      <c r="L449" s="68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</row>
    <row r="450" spans="1:28" s="16" customFormat="1" ht="54.75" customHeight="1">
      <c r="A450" s="47" t="s">
        <v>1096</v>
      </c>
      <c r="B450" s="69" t="s">
        <v>100</v>
      </c>
      <c r="C450" s="47" t="s">
        <v>183</v>
      </c>
      <c r="D450" s="47" t="s">
        <v>106</v>
      </c>
      <c r="E450" s="47" t="s">
        <v>593</v>
      </c>
      <c r="F450" s="47" t="s">
        <v>270</v>
      </c>
      <c r="G450" s="71">
        <v>100</v>
      </c>
      <c r="H450" s="71">
        <v>100</v>
      </c>
      <c r="I450" s="71">
        <v>100</v>
      </c>
      <c r="J450" s="66"/>
      <c r="K450" s="67"/>
      <c r="L450" s="68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>
        <v>300</v>
      </c>
      <c r="Z450" s="64"/>
      <c r="AA450" s="72">
        <v>100</v>
      </c>
      <c r="AB450" s="64"/>
    </row>
    <row r="451" spans="1:28" s="16" customFormat="1" ht="98.25" customHeight="1">
      <c r="A451" s="47" t="s">
        <v>1097</v>
      </c>
      <c r="B451" s="62" t="s">
        <v>587</v>
      </c>
      <c r="C451" s="47" t="s">
        <v>183</v>
      </c>
      <c r="D451" s="47" t="s">
        <v>106</v>
      </c>
      <c r="E451" s="70" t="s">
        <v>588</v>
      </c>
      <c r="F451" s="47"/>
      <c r="G451" s="71">
        <f>SUM(G452+G454)</f>
        <v>925.3</v>
      </c>
      <c r="H451" s="71">
        <f>SUM(H452+H454)</f>
        <v>925.3</v>
      </c>
      <c r="I451" s="71">
        <f>SUM(I452+I454)</f>
        <v>925.3</v>
      </c>
      <c r="J451" s="66"/>
      <c r="K451" s="67"/>
      <c r="L451" s="68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>
        <v>737.2</v>
      </c>
      <c r="AA451" s="64"/>
      <c r="AB451" s="72">
        <v>925.3</v>
      </c>
    </row>
    <row r="452" spans="1:28" s="16" customFormat="1" ht="87.75" customHeight="1">
      <c r="A452" s="47" t="s">
        <v>1098</v>
      </c>
      <c r="B452" s="62" t="s">
        <v>188</v>
      </c>
      <c r="C452" s="47" t="s">
        <v>183</v>
      </c>
      <c r="D452" s="47" t="s">
        <v>106</v>
      </c>
      <c r="E452" s="70" t="s">
        <v>588</v>
      </c>
      <c r="F452" s="47" t="s">
        <v>186</v>
      </c>
      <c r="G452" s="71">
        <f>SUM(G453)</f>
        <v>851.9</v>
      </c>
      <c r="H452" s="71">
        <f>SUM(H453)</f>
        <v>851.9</v>
      </c>
      <c r="I452" s="71">
        <f>SUM(I453)</f>
        <v>851.9</v>
      </c>
      <c r="J452" s="66"/>
      <c r="K452" s="67"/>
      <c r="L452" s="68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</row>
    <row r="453" spans="1:28" s="16" customFormat="1" ht="39.75" customHeight="1">
      <c r="A453" s="47" t="s">
        <v>1099</v>
      </c>
      <c r="B453" s="62" t="s">
        <v>310</v>
      </c>
      <c r="C453" s="47" t="s">
        <v>183</v>
      </c>
      <c r="D453" s="47" t="s">
        <v>106</v>
      </c>
      <c r="E453" s="70" t="s">
        <v>588</v>
      </c>
      <c r="F453" s="47" t="s">
        <v>187</v>
      </c>
      <c r="G453" s="71">
        <v>851.9</v>
      </c>
      <c r="H453" s="71">
        <v>851.9</v>
      </c>
      <c r="I453" s="71">
        <v>851.9</v>
      </c>
      <c r="J453" s="66"/>
      <c r="K453" s="67"/>
      <c r="L453" s="68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</row>
    <row r="454" spans="1:28" s="16" customFormat="1" ht="40.5" customHeight="1">
      <c r="A454" s="47" t="s">
        <v>703</v>
      </c>
      <c r="B454" s="60" t="s">
        <v>145</v>
      </c>
      <c r="C454" s="47" t="s">
        <v>183</v>
      </c>
      <c r="D454" s="47" t="s">
        <v>106</v>
      </c>
      <c r="E454" s="70" t="s">
        <v>588</v>
      </c>
      <c r="F454" s="47" t="s">
        <v>108</v>
      </c>
      <c r="G454" s="71">
        <f>SUM(G455)</f>
        <v>73.4</v>
      </c>
      <c r="H454" s="71">
        <f>SUM(H455)</f>
        <v>73.4</v>
      </c>
      <c r="I454" s="71">
        <f>SUM(I455)</f>
        <v>73.4</v>
      </c>
      <c r="J454" s="66"/>
      <c r="K454" s="67"/>
      <c r="L454" s="68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</row>
    <row r="455" spans="1:28" s="16" customFormat="1" ht="40.5" customHeight="1">
      <c r="A455" s="47" t="s">
        <v>704</v>
      </c>
      <c r="B455" s="60" t="s">
        <v>146</v>
      </c>
      <c r="C455" s="47" t="s">
        <v>183</v>
      </c>
      <c r="D455" s="47" t="s">
        <v>106</v>
      </c>
      <c r="E455" s="70" t="s">
        <v>588</v>
      </c>
      <c r="F455" s="47" t="s">
        <v>101</v>
      </c>
      <c r="G455" s="71">
        <v>73.4</v>
      </c>
      <c r="H455" s="71">
        <v>73.4</v>
      </c>
      <c r="I455" s="71">
        <v>73.4</v>
      </c>
      <c r="J455" s="66"/>
      <c r="K455" s="67"/>
      <c r="L455" s="68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</row>
    <row r="456" spans="1:28" s="16" customFormat="1" ht="30" customHeight="1">
      <c r="A456" s="47" t="s">
        <v>705</v>
      </c>
      <c r="B456" s="103" t="s">
        <v>212</v>
      </c>
      <c r="C456" s="49" t="s">
        <v>183</v>
      </c>
      <c r="D456" s="49" t="s">
        <v>213</v>
      </c>
      <c r="E456" s="49"/>
      <c r="F456" s="49"/>
      <c r="G456" s="76">
        <f aca="true" t="shared" si="90" ref="G456:I458">G457</f>
        <v>9407.4</v>
      </c>
      <c r="H456" s="76">
        <f t="shared" si="90"/>
        <v>8317.4</v>
      </c>
      <c r="I456" s="76">
        <f t="shared" si="90"/>
        <v>8317.4</v>
      </c>
      <c r="J456" s="66"/>
      <c r="K456" s="67"/>
      <c r="L456" s="68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</row>
    <row r="457" spans="1:28" s="16" customFormat="1" ht="26.25" customHeight="1">
      <c r="A457" s="47" t="s">
        <v>706</v>
      </c>
      <c r="B457" s="94" t="s">
        <v>214</v>
      </c>
      <c r="C457" s="53" t="s">
        <v>183</v>
      </c>
      <c r="D457" s="53" t="s">
        <v>215</v>
      </c>
      <c r="E457" s="53"/>
      <c r="F457" s="53"/>
      <c r="G457" s="80">
        <f t="shared" si="90"/>
        <v>9407.4</v>
      </c>
      <c r="H457" s="80">
        <f t="shared" si="90"/>
        <v>8317.4</v>
      </c>
      <c r="I457" s="80">
        <f t="shared" si="90"/>
        <v>8317.4</v>
      </c>
      <c r="J457" s="66"/>
      <c r="K457" s="67"/>
      <c r="L457" s="68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</row>
    <row r="458" spans="1:28" s="16" customFormat="1" ht="53.25" customHeight="1">
      <c r="A458" s="47" t="s">
        <v>707</v>
      </c>
      <c r="B458" s="60" t="s">
        <v>307</v>
      </c>
      <c r="C458" s="47" t="s">
        <v>183</v>
      </c>
      <c r="D458" s="47" t="s">
        <v>215</v>
      </c>
      <c r="E458" s="47" t="s">
        <v>360</v>
      </c>
      <c r="F458" s="47"/>
      <c r="G458" s="71">
        <f t="shared" si="90"/>
        <v>9407.4</v>
      </c>
      <c r="H458" s="71">
        <f t="shared" si="90"/>
        <v>8317.4</v>
      </c>
      <c r="I458" s="71">
        <f t="shared" si="90"/>
        <v>8317.4</v>
      </c>
      <c r="J458" s="66"/>
      <c r="K458" s="67"/>
      <c r="L458" s="68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</row>
    <row r="459" spans="1:28" s="16" customFormat="1" ht="40.5" customHeight="1">
      <c r="A459" s="47" t="s">
        <v>708</v>
      </c>
      <c r="B459" s="60" t="s">
        <v>216</v>
      </c>
      <c r="C459" s="47" t="s">
        <v>183</v>
      </c>
      <c r="D459" s="47" t="s">
        <v>215</v>
      </c>
      <c r="E459" s="47" t="s">
        <v>366</v>
      </c>
      <c r="F459" s="47"/>
      <c r="G459" s="71">
        <f>G466+G460+G463+G471</f>
        <v>9407.4</v>
      </c>
      <c r="H459" s="71">
        <f>H466+H460+H463+H471</f>
        <v>8317.4</v>
      </c>
      <c r="I459" s="71">
        <f>I466+I460+I463+I471</f>
        <v>8317.4</v>
      </c>
      <c r="J459" s="66"/>
      <c r="K459" s="67"/>
      <c r="L459" s="68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</row>
    <row r="460" spans="1:28" s="16" customFormat="1" ht="105" customHeight="1">
      <c r="A460" s="47" t="s">
        <v>709</v>
      </c>
      <c r="B460" s="60" t="s">
        <v>1210</v>
      </c>
      <c r="C460" s="47" t="s">
        <v>183</v>
      </c>
      <c r="D460" s="47" t="s">
        <v>215</v>
      </c>
      <c r="E460" s="47" t="s">
        <v>784</v>
      </c>
      <c r="F460" s="47"/>
      <c r="G460" s="71">
        <f aca="true" t="shared" si="91" ref="G460:I461">SUM(G461)</f>
        <v>7419</v>
      </c>
      <c r="H460" s="71">
        <f t="shared" si="91"/>
        <v>6539</v>
      </c>
      <c r="I460" s="71">
        <f t="shared" si="91"/>
        <v>6539</v>
      </c>
      <c r="J460" s="66"/>
      <c r="K460" s="67"/>
      <c r="L460" s="68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</row>
    <row r="461" spans="1:28" s="16" customFormat="1" ht="47.25" customHeight="1">
      <c r="A461" s="47" t="s">
        <v>74</v>
      </c>
      <c r="B461" s="60" t="s">
        <v>278</v>
      </c>
      <c r="C461" s="47" t="s">
        <v>183</v>
      </c>
      <c r="D461" s="47" t="s">
        <v>215</v>
      </c>
      <c r="E461" s="47" t="s">
        <v>784</v>
      </c>
      <c r="F461" s="47" t="s">
        <v>164</v>
      </c>
      <c r="G461" s="71">
        <f t="shared" si="91"/>
        <v>7419</v>
      </c>
      <c r="H461" s="71">
        <f t="shared" si="91"/>
        <v>6539</v>
      </c>
      <c r="I461" s="71">
        <f t="shared" si="91"/>
        <v>6539</v>
      </c>
      <c r="J461" s="66"/>
      <c r="K461" s="67"/>
      <c r="L461" s="68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>
        <v>880</v>
      </c>
      <c r="AB461" s="64"/>
    </row>
    <row r="462" spans="1:28" s="16" customFormat="1" ht="19.5" customHeight="1">
      <c r="A462" s="47" t="s">
        <v>75</v>
      </c>
      <c r="B462" s="60" t="s">
        <v>166</v>
      </c>
      <c r="C462" s="47" t="s">
        <v>183</v>
      </c>
      <c r="D462" s="47" t="s">
        <v>215</v>
      </c>
      <c r="E462" s="47" t="s">
        <v>784</v>
      </c>
      <c r="F462" s="47" t="s">
        <v>165</v>
      </c>
      <c r="G462" s="71">
        <v>7419</v>
      </c>
      <c r="H462" s="71">
        <v>6539</v>
      </c>
      <c r="I462" s="71">
        <v>6539</v>
      </c>
      <c r="J462" s="66"/>
      <c r="K462" s="67"/>
      <c r="L462" s="68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>
        <v>4631</v>
      </c>
      <c r="Z462" s="64"/>
      <c r="AA462" s="72">
        <v>6539</v>
      </c>
      <c r="AB462" s="64"/>
    </row>
    <row r="463" spans="1:28" s="16" customFormat="1" ht="158.25" customHeight="1">
      <c r="A463" s="47" t="s">
        <v>134</v>
      </c>
      <c r="B463" s="60" t="s">
        <v>783</v>
      </c>
      <c r="C463" s="47" t="s">
        <v>183</v>
      </c>
      <c r="D463" s="47" t="s">
        <v>215</v>
      </c>
      <c r="E463" s="47" t="s">
        <v>589</v>
      </c>
      <c r="F463" s="47"/>
      <c r="G463" s="71">
        <f aca="true" t="shared" si="92" ref="G463:I464">SUM(G464)</f>
        <v>1408.4</v>
      </c>
      <c r="H463" s="71">
        <f t="shared" si="92"/>
        <v>1408.4</v>
      </c>
      <c r="I463" s="71">
        <f t="shared" si="92"/>
        <v>1408.4</v>
      </c>
      <c r="J463" s="66"/>
      <c r="K463" s="67"/>
      <c r="L463" s="68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</row>
    <row r="464" spans="1:28" s="16" customFormat="1" ht="41.25" customHeight="1">
      <c r="A464" s="47" t="s">
        <v>1100</v>
      </c>
      <c r="B464" s="60" t="s">
        <v>278</v>
      </c>
      <c r="C464" s="47" t="s">
        <v>183</v>
      </c>
      <c r="D464" s="47" t="s">
        <v>215</v>
      </c>
      <c r="E464" s="47" t="s">
        <v>589</v>
      </c>
      <c r="F464" s="47" t="s">
        <v>164</v>
      </c>
      <c r="G464" s="71">
        <f t="shared" si="92"/>
        <v>1408.4</v>
      </c>
      <c r="H464" s="71">
        <f t="shared" si="92"/>
        <v>1408.4</v>
      </c>
      <c r="I464" s="71">
        <f t="shared" si="92"/>
        <v>1408.4</v>
      </c>
      <c r="J464" s="66"/>
      <c r="K464" s="67"/>
      <c r="L464" s="68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</row>
    <row r="465" spans="1:28" s="16" customFormat="1" ht="27" customHeight="1">
      <c r="A465" s="47" t="s">
        <v>1101</v>
      </c>
      <c r="B465" s="60" t="s">
        <v>166</v>
      </c>
      <c r="C465" s="47" t="s">
        <v>183</v>
      </c>
      <c r="D465" s="47" t="s">
        <v>215</v>
      </c>
      <c r="E465" s="47" t="s">
        <v>589</v>
      </c>
      <c r="F465" s="47" t="s">
        <v>165</v>
      </c>
      <c r="G465" s="71">
        <v>1408.4</v>
      </c>
      <c r="H465" s="71">
        <v>1408.4</v>
      </c>
      <c r="I465" s="71">
        <v>1408.4</v>
      </c>
      <c r="J465" s="66"/>
      <c r="K465" s="67"/>
      <c r="L465" s="68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>
        <v>200</v>
      </c>
      <c r="Y465" s="64">
        <v>789.1</v>
      </c>
      <c r="Z465" s="64"/>
      <c r="AA465" s="72">
        <v>1408.4</v>
      </c>
      <c r="AB465" s="64"/>
    </row>
    <row r="466" spans="1:28" s="16" customFormat="1" ht="108" customHeight="1">
      <c r="A466" s="47" t="s">
        <v>1102</v>
      </c>
      <c r="B466" s="60" t="s">
        <v>308</v>
      </c>
      <c r="C466" s="47" t="s">
        <v>183</v>
      </c>
      <c r="D466" s="47" t="s">
        <v>215</v>
      </c>
      <c r="E466" s="47" t="s">
        <v>782</v>
      </c>
      <c r="F466" s="47"/>
      <c r="G466" s="71">
        <f>G469+G467</f>
        <v>370</v>
      </c>
      <c r="H466" s="71">
        <f>H469+H467</f>
        <v>370</v>
      </c>
      <c r="I466" s="71">
        <f>I469+I467</f>
        <v>370</v>
      </c>
      <c r="J466" s="66"/>
      <c r="K466" s="67"/>
      <c r="L466" s="68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>
        <v>300</v>
      </c>
      <c r="Z466" s="64"/>
      <c r="AA466" s="72">
        <v>370</v>
      </c>
      <c r="AB466" s="64"/>
    </row>
    <row r="467" spans="1:28" s="16" customFormat="1" ht="91.5" customHeight="1">
      <c r="A467" s="47" t="s">
        <v>135</v>
      </c>
      <c r="B467" s="62" t="s">
        <v>188</v>
      </c>
      <c r="C467" s="47" t="s">
        <v>183</v>
      </c>
      <c r="D467" s="47" t="s">
        <v>215</v>
      </c>
      <c r="E467" s="47" t="s">
        <v>782</v>
      </c>
      <c r="F467" s="47" t="s">
        <v>186</v>
      </c>
      <c r="G467" s="71">
        <f>G468</f>
        <v>300</v>
      </c>
      <c r="H467" s="71">
        <f>H468</f>
        <v>300</v>
      </c>
      <c r="I467" s="71">
        <f>I468</f>
        <v>300</v>
      </c>
      <c r="J467" s="66"/>
      <c r="K467" s="67"/>
      <c r="L467" s="68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</row>
    <row r="468" spans="1:28" s="16" customFormat="1" ht="41.25" customHeight="1">
      <c r="A468" s="47" t="s">
        <v>809</v>
      </c>
      <c r="B468" s="62" t="s">
        <v>310</v>
      </c>
      <c r="C468" s="47" t="s">
        <v>183</v>
      </c>
      <c r="D468" s="47" t="s">
        <v>215</v>
      </c>
      <c r="E468" s="47" t="s">
        <v>782</v>
      </c>
      <c r="F468" s="47" t="s">
        <v>187</v>
      </c>
      <c r="G468" s="71">
        <v>300</v>
      </c>
      <c r="H468" s="71">
        <v>300</v>
      </c>
      <c r="I468" s="71">
        <v>300</v>
      </c>
      <c r="J468" s="66"/>
      <c r="K468" s="67"/>
      <c r="L468" s="68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</row>
    <row r="469" spans="1:28" s="16" customFormat="1" ht="40.5" customHeight="1">
      <c r="A469" s="47" t="s">
        <v>810</v>
      </c>
      <c r="B469" s="60" t="s">
        <v>145</v>
      </c>
      <c r="C469" s="47" t="s">
        <v>183</v>
      </c>
      <c r="D469" s="47" t="s">
        <v>215</v>
      </c>
      <c r="E469" s="47" t="s">
        <v>782</v>
      </c>
      <c r="F469" s="47" t="s">
        <v>108</v>
      </c>
      <c r="G469" s="71">
        <f>G470</f>
        <v>70</v>
      </c>
      <c r="H469" s="71">
        <f>H470</f>
        <v>70</v>
      </c>
      <c r="I469" s="71">
        <f>I470</f>
        <v>70</v>
      </c>
      <c r="J469" s="66"/>
      <c r="K469" s="67"/>
      <c r="L469" s="68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</row>
    <row r="470" spans="1:28" s="16" customFormat="1" ht="43.5" customHeight="1">
      <c r="A470" s="47" t="s">
        <v>811</v>
      </c>
      <c r="B470" s="60" t="s">
        <v>146</v>
      </c>
      <c r="C470" s="47" t="s">
        <v>183</v>
      </c>
      <c r="D470" s="47" t="s">
        <v>215</v>
      </c>
      <c r="E470" s="47" t="s">
        <v>782</v>
      </c>
      <c r="F470" s="47" t="s">
        <v>101</v>
      </c>
      <c r="G470" s="71">
        <v>70</v>
      </c>
      <c r="H470" s="71">
        <v>70</v>
      </c>
      <c r="I470" s="71">
        <v>70</v>
      </c>
      <c r="J470" s="66"/>
      <c r="K470" s="67"/>
      <c r="L470" s="68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>
        <v>21</v>
      </c>
      <c r="X470" s="64"/>
      <c r="Y470" s="64"/>
      <c r="Z470" s="64"/>
      <c r="AA470" s="64"/>
      <c r="AB470" s="64"/>
    </row>
    <row r="471" spans="1:28" s="16" customFormat="1" ht="132" customHeight="1">
      <c r="A471" s="47" t="s">
        <v>710</v>
      </c>
      <c r="B471" s="60" t="s">
        <v>1211</v>
      </c>
      <c r="C471" s="47" t="s">
        <v>183</v>
      </c>
      <c r="D471" s="47" t="s">
        <v>215</v>
      </c>
      <c r="E471" s="47" t="s">
        <v>573</v>
      </c>
      <c r="F471" s="47"/>
      <c r="G471" s="71">
        <f aca="true" t="shared" si="93" ref="G471:I472">SUM(G472)</f>
        <v>210</v>
      </c>
      <c r="H471" s="71">
        <f t="shared" si="93"/>
        <v>0</v>
      </c>
      <c r="I471" s="71">
        <f t="shared" si="93"/>
        <v>0</v>
      </c>
      <c r="J471" s="28">
        <f>SUM(J472:J482)</f>
        <v>0</v>
      </c>
      <c r="K471" s="28">
        <f>SUM(K472:K482)</f>
        <v>2730.7</v>
      </c>
      <c r="L471" s="68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>
        <f>SUM(W472:W482)</f>
        <v>0</v>
      </c>
      <c r="X471" s="64">
        <f>SUM(X472:X482)</f>
        <v>0</v>
      </c>
      <c r="Y471" s="64"/>
      <c r="Z471" s="64"/>
      <c r="AA471" s="72">
        <v>210</v>
      </c>
      <c r="AB471" s="64"/>
    </row>
    <row r="472" spans="1:28" s="16" customFormat="1" ht="42" customHeight="1">
      <c r="A472" s="47" t="s">
        <v>711</v>
      </c>
      <c r="B472" s="60" t="s">
        <v>278</v>
      </c>
      <c r="C472" s="47" t="s">
        <v>183</v>
      </c>
      <c r="D472" s="47" t="s">
        <v>215</v>
      </c>
      <c r="E472" s="47" t="s">
        <v>573</v>
      </c>
      <c r="F472" s="47" t="s">
        <v>164</v>
      </c>
      <c r="G472" s="71">
        <f t="shared" si="93"/>
        <v>210</v>
      </c>
      <c r="H472" s="71">
        <f t="shared" si="93"/>
        <v>0</v>
      </c>
      <c r="I472" s="71">
        <f t="shared" si="93"/>
        <v>0</v>
      </c>
      <c r="J472" s="66"/>
      <c r="K472" s="67"/>
      <c r="L472" s="68"/>
      <c r="M472" s="64"/>
      <c r="N472" s="64"/>
      <c r="O472" s="64"/>
      <c r="P472" s="64"/>
      <c r="Q472" s="64"/>
      <c r="R472" s="64"/>
      <c r="S472" s="64"/>
      <c r="T472" s="64">
        <v>2782.8</v>
      </c>
      <c r="U472" s="64"/>
      <c r="V472" s="64"/>
      <c r="W472" s="64"/>
      <c r="X472" s="64"/>
      <c r="Y472" s="64"/>
      <c r="Z472" s="64"/>
      <c r="AA472" s="64"/>
      <c r="AB472" s="64"/>
    </row>
    <row r="473" spans="1:28" s="16" customFormat="1" ht="32.25" customHeight="1">
      <c r="A473" s="47" t="s">
        <v>712</v>
      </c>
      <c r="B473" s="60" t="s">
        <v>166</v>
      </c>
      <c r="C473" s="47" t="s">
        <v>183</v>
      </c>
      <c r="D473" s="47" t="s">
        <v>215</v>
      </c>
      <c r="E473" s="47" t="s">
        <v>573</v>
      </c>
      <c r="F473" s="47" t="s">
        <v>165</v>
      </c>
      <c r="G473" s="71">
        <v>210</v>
      </c>
      <c r="H473" s="71">
        <v>0</v>
      </c>
      <c r="I473" s="71">
        <v>0</v>
      </c>
      <c r="J473" s="66"/>
      <c r="K473" s="67"/>
      <c r="L473" s="68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>
        <v>210</v>
      </c>
      <c r="Z473" s="64"/>
      <c r="AA473" s="64"/>
      <c r="AB473" s="64"/>
    </row>
    <row r="474" spans="1:28" s="15" customFormat="1" ht="40.5" customHeight="1">
      <c r="A474" s="47" t="s">
        <v>136</v>
      </c>
      <c r="B474" s="48" t="s">
        <v>273</v>
      </c>
      <c r="C474" s="49" t="s">
        <v>220</v>
      </c>
      <c r="D474" s="49"/>
      <c r="E474" s="49"/>
      <c r="F474" s="49"/>
      <c r="G474" s="51">
        <f aca="true" t="shared" si="94" ref="G474:I478">G475</f>
        <v>3388.2</v>
      </c>
      <c r="H474" s="51">
        <f t="shared" si="94"/>
        <v>3388.2</v>
      </c>
      <c r="I474" s="51">
        <f t="shared" si="94"/>
        <v>3388.2</v>
      </c>
      <c r="J474" s="55"/>
      <c r="K474" s="56">
        <v>2730.7</v>
      </c>
      <c r="L474" s="57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35">
        <f>SUM(Y475:Y485)</f>
        <v>2998.8</v>
      </c>
      <c r="Z474" s="35">
        <f>SUM(Z475:Z485)</f>
        <v>0</v>
      </c>
      <c r="AA474" s="35">
        <f>SUM(AA475:AA485)</f>
        <v>3388.2</v>
      </c>
      <c r="AB474" s="35">
        <f>SUM(AB475:AB485)</f>
        <v>0</v>
      </c>
    </row>
    <row r="475" spans="1:28" s="16" customFormat="1" ht="23.25" customHeight="1">
      <c r="A475" s="47" t="s">
        <v>137</v>
      </c>
      <c r="B475" s="48" t="s">
        <v>295</v>
      </c>
      <c r="C475" s="49" t="s">
        <v>220</v>
      </c>
      <c r="D475" s="49" t="s">
        <v>293</v>
      </c>
      <c r="E475" s="49"/>
      <c r="F475" s="49"/>
      <c r="G475" s="51">
        <f t="shared" si="94"/>
        <v>3388.2</v>
      </c>
      <c r="H475" s="51">
        <f t="shared" si="94"/>
        <v>3388.2</v>
      </c>
      <c r="I475" s="51">
        <f t="shared" si="94"/>
        <v>3388.2</v>
      </c>
      <c r="J475" s="66"/>
      <c r="K475" s="67"/>
      <c r="L475" s="68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35"/>
      <c r="AB475" s="35"/>
    </row>
    <row r="476" spans="1:28" s="16" customFormat="1" ht="38.25" customHeight="1">
      <c r="A476" s="47" t="s">
        <v>1103</v>
      </c>
      <c r="B476" s="52" t="s">
        <v>260</v>
      </c>
      <c r="C476" s="53" t="s">
        <v>220</v>
      </c>
      <c r="D476" s="53" t="s">
        <v>259</v>
      </c>
      <c r="E476" s="53"/>
      <c r="F476" s="53"/>
      <c r="G476" s="54">
        <f t="shared" si="94"/>
        <v>3388.2</v>
      </c>
      <c r="H476" s="54">
        <f t="shared" si="94"/>
        <v>3388.2</v>
      </c>
      <c r="I476" s="54">
        <f t="shared" si="94"/>
        <v>3388.2</v>
      </c>
      <c r="J476" s="66"/>
      <c r="K476" s="67"/>
      <c r="L476" s="68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</row>
    <row r="477" spans="1:28" s="16" customFormat="1" ht="72.75" customHeight="1">
      <c r="A477" s="47" t="s">
        <v>1104</v>
      </c>
      <c r="B477" s="69" t="s">
        <v>309</v>
      </c>
      <c r="C477" s="47" t="s">
        <v>220</v>
      </c>
      <c r="D477" s="47" t="s">
        <v>259</v>
      </c>
      <c r="E477" s="47" t="s">
        <v>374</v>
      </c>
      <c r="F477" s="47"/>
      <c r="G477" s="61">
        <f t="shared" si="94"/>
        <v>3388.2</v>
      </c>
      <c r="H477" s="61">
        <f t="shared" si="94"/>
        <v>3388.2</v>
      </c>
      <c r="I477" s="61">
        <f t="shared" si="94"/>
        <v>3388.2</v>
      </c>
      <c r="J477" s="66"/>
      <c r="K477" s="67"/>
      <c r="L477" s="68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>
        <v>2998.8</v>
      </c>
      <c r="Z477" s="64"/>
      <c r="AA477" s="64"/>
      <c r="AB477" s="64"/>
    </row>
    <row r="478" spans="1:28" s="16" customFormat="1" ht="39.75" customHeight="1">
      <c r="A478" s="47" t="s">
        <v>1105</v>
      </c>
      <c r="B478" s="69" t="s">
        <v>261</v>
      </c>
      <c r="C478" s="47" t="s">
        <v>220</v>
      </c>
      <c r="D478" s="47" t="s">
        <v>259</v>
      </c>
      <c r="E478" s="47" t="s">
        <v>377</v>
      </c>
      <c r="F478" s="47"/>
      <c r="G478" s="61">
        <f>G479</f>
        <v>3388.2</v>
      </c>
      <c r="H478" s="61">
        <f t="shared" si="94"/>
        <v>3388.2</v>
      </c>
      <c r="I478" s="61">
        <f t="shared" si="94"/>
        <v>3388.2</v>
      </c>
      <c r="J478" s="66"/>
      <c r="K478" s="67"/>
      <c r="L478" s="68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>
        <v>-0.6</v>
      </c>
      <c r="X478" s="64"/>
      <c r="Y478" s="64"/>
      <c r="Z478" s="64"/>
      <c r="AA478" s="64"/>
      <c r="AB478" s="64"/>
    </row>
    <row r="479" spans="1:28" s="16" customFormat="1" ht="129" customHeight="1">
      <c r="A479" s="47" t="s">
        <v>1106</v>
      </c>
      <c r="B479" s="60" t="s">
        <v>785</v>
      </c>
      <c r="C479" s="47" t="s">
        <v>220</v>
      </c>
      <c r="D479" s="47" t="s">
        <v>259</v>
      </c>
      <c r="E479" s="47" t="s">
        <v>378</v>
      </c>
      <c r="F479" s="47"/>
      <c r="G479" s="61">
        <f>G480+G482+G484</f>
        <v>3388.2</v>
      </c>
      <c r="H479" s="61">
        <f>H480+H482+H484</f>
        <v>3388.2</v>
      </c>
      <c r="I479" s="61">
        <f>I480+I482+I484</f>
        <v>3388.2</v>
      </c>
      <c r="J479" s="66"/>
      <c r="K479" s="67"/>
      <c r="L479" s="68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72">
        <v>3388.2</v>
      </c>
      <c r="AB479" s="64"/>
    </row>
    <row r="480" spans="1:28" s="16" customFormat="1" ht="92.25" customHeight="1">
      <c r="A480" s="47" t="s">
        <v>1107</v>
      </c>
      <c r="B480" s="62" t="s">
        <v>188</v>
      </c>
      <c r="C480" s="47" t="s">
        <v>220</v>
      </c>
      <c r="D480" s="47" t="s">
        <v>259</v>
      </c>
      <c r="E480" s="47" t="s">
        <v>378</v>
      </c>
      <c r="F480" s="47" t="s">
        <v>186</v>
      </c>
      <c r="G480" s="61">
        <f>G481</f>
        <v>3268.4</v>
      </c>
      <c r="H480" s="61">
        <f>H481</f>
        <v>3268.4</v>
      </c>
      <c r="I480" s="61">
        <f>I481</f>
        <v>3268.4</v>
      </c>
      <c r="J480" s="66"/>
      <c r="K480" s="67"/>
      <c r="L480" s="68"/>
      <c r="M480" s="64">
        <f>SUM(300+276+150+190+80)</f>
        <v>996</v>
      </c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</row>
    <row r="481" spans="1:28" s="16" customFormat="1" ht="30.75" customHeight="1">
      <c r="A481" s="47" t="s">
        <v>1108</v>
      </c>
      <c r="B481" s="62" t="s">
        <v>189</v>
      </c>
      <c r="C481" s="47" t="s">
        <v>220</v>
      </c>
      <c r="D481" s="47" t="s">
        <v>259</v>
      </c>
      <c r="E481" s="47" t="s">
        <v>378</v>
      </c>
      <c r="F481" s="47" t="s">
        <v>218</v>
      </c>
      <c r="G481" s="71">
        <v>3268.4</v>
      </c>
      <c r="H481" s="71">
        <v>3268.4</v>
      </c>
      <c r="I481" s="71">
        <v>3268.4</v>
      </c>
      <c r="J481" s="66"/>
      <c r="K481" s="67"/>
      <c r="L481" s="68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</row>
    <row r="482" spans="1:28" s="16" customFormat="1" ht="41.25" customHeight="1">
      <c r="A482" s="47" t="s">
        <v>138</v>
      </c>
      <c r="B482" s="60" t="s">
        <v>145</v>
      </c>
      <c r="C482" s="47" t="s">
        <v>220</v>
      </c>
      <c r="D482" s="47" t="s">
        <v>259</v>
      </c>
      <c r="E482" s="47" t="s">
        <v>378</v>
      </c>
      <c r="F482" s="47" t="s">
        <v>108</v>
      </c>
      <c r="G482" s="61">
        <f>G483</f>
        <v>119.6</v>
      </c>
      <c r="H482" s="61">
        <f>H483</f>
        <v>119.6</v>
      </c>
      <c r="I482" s="61">
        <f>I483</f>
        <v>119.6</v>
      </c>
      <c r="J482" s="66"/>
      <c r="K482" s="67"/>
      <c r="L482" s="68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>
        <v>0.6</v>
      </c>
      <c r="X482" s="64"/>
      <c r="Y482" s="64"/>
      <c r="Z482" s="64"/>
      <c r="AA482" s="64"/>
      <c r="AB482" s="64"/>
    </row>
    <row r="483" spans="1:28" s="16" customFormat="1" ht="45.75" customHeight="1">
      <c r="A483" s="47" t="s">
        <v>139</v>
      </c>
      <c r="B483" s="60" t="s">
        <v>146</v>
      </c>
      <c r="C483" s="47" t="s">
        <v>220</v>
      </c>
      <c r="D483" s="47" t="s">
        <v>259</v>
      </c>
      <c r="E483" s="47" t="s">
        <v>378</v>
      </c>
      <c r="F483" s="47" t="s">
        <v>101</v>
      </c>
      <c r="G483" s="71">
        <v>119.6</v>
      </c>
      <c r="H483" s="71">
        <v>119.6</v>
      </c>
      <c r="I483" s="71">
        <v>119.6</v>
      </c>
      <c r="J483" s="27">
        <f>SUM(J484:J726)</f>
        <v>138504.69999999998</v>
      </c>
      <c r="K483" s="27">
        <f>SUM(K484:K726)</f>
        <v>62750.1</v>
      </c>
      <c r="L483" s="68"/>
      <c r="M483" s="64"/>
      <c r="N483" s="64"/>
      <c r="O483" s="64"/>
      <c r="P483" s="64"/>
      <c r="Q483" s="64"/>
      <c r="R483" s="64"/>
      <c r="S483" s="64">
        <f>SUM(S484:S727)</f>
        <v>139258.40000000002</v>
      </c>
      <c r="T483" s="64">
        <f>SUM(T484:T727)</f>
        <v>69671.8</v>
      </c>
      <c r="U483" s="64"/>
      <c r="V483" s="64"/>
      <c r="W483" s="64">
        <f>SUM(W484:W726)</f>
        <v>4385.799999999999</v>
      </c>
      <c r="X483" s="64">
        <f>SUM(X484:X726)</f>
        <v>12675.4</v>
      </c>
      <c r="Y483" s="64"/>
      <c r="Z483" s="64"/>
      <c r="AA483" s="64"/>
      <c r="AB483" s="64"/>
    </row>
    <row r="484" spans="1:28" s="16" customFormat="1" ht="28.5" customHeight="1">
      <c r="A484" s="47" t="s">
        <v>528</v>
      </c>
      <c r="B484" s="62" t="s">
        <v>205</v>
      </c>
      <c r="C484" s="47" t="s">
        <v>220</v>
      </c>
      <c r="D484" s="47" t="s">
        <v>259</v>
      </c>
      <c r="E484" s="47" t="s">
        <v>378</v>
      </c>
      <c r="F484" s="47" t="s">
        <v>208</v>
      </c>
      <c r="G484" s="71">
        <f>SUM(G485)</f>
        <v>0.2</v>
      </c>
      <c r="H484" s="71">
        <f>SUM(H485)</f>
        <v>0.2</v>
      </c>
      <c r="I484" s="71">
        <f>SUM(I485)</f>
        <v>0.2</v>
      </c>
      <c r="J484" s="66"/>
      <c r="K484" s="67"/>
      <c r="L484" s="68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</row>
    <row r="485" spans="1:28" s="16" customFormat="1" ht="27.75" customHeight="1">
      <c r="A485" s="47" t="s">
        <v>1109</v>
      </c>
      <c r="B485" s="62" t="s">
        <v>206</v>
      </c>
      <c r="C485" s="47" t="s">
        <v>220</v>
      </c>
      <c r="D485" s="47" t="s">
        <v>259</v>
      </c>
      <c r="E485" s="47" t="s">
        <v>378</v>
      </c>
      <c r="F485" s="47" t="s">
        <v>209</v>
      </c>
      <c r="G485" s="71">
        <v>0.2</v>
      </c>
      <c r="H485" s="71">
        <v>0.2</v>
      </c>
      <c r="I485" s="71">
        <v>0.2</v>
      </c>
      <c r="J485" s="66"/>
      <c r="K485" s="67"/>
      <c r="L485" s="68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</row>
    <row r="486" spans="1:28" s="16" customFormat="1" ht="41.25" customHeight="1">
      <c r="A486" s="47" t="s">
        <v>1110</v>
      </c>
      <c r="B486" s="48" t="s">
        <v>262</v>
      </c>
      <c r="C486" s="49" t="s">
        <v>103</v>
      </c>
      <c r="D486" s="49"/>
      <c r="E486" s="49"/>
      <c r="F486" s="49"/>
      <c r="G486" s="51">
        <f>G496+G701+G487</f>
        <v>333022.39999999997</v>
      </c>
      <c r="H486" s="51">
        <f>H496+H701+H487</f>
        <v>327139.8</v>
      </c>
      <c r="I486" s="51">
        <f>I496+I701+I487</f>
        <v>324163.9</v>
      </c>
      <c r="J486" s="66"/>
      <c r="K486" s="67"/>
      <c r="L486" s="68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35">
        <f>SUM(Y496:Y730)</f>
        <v>86723.59999999999</v>
      </c>
      <c r="Z486" s="35">
        <f>SUM(Z496:Z730)</f>
        <v>173745.90000000002</v>
      </c>
      <c r="AA486" s="35">
        <f>SUM(AA487:AA730)</f>
        <v>121056.9</v>
      </c>
      <c r="AB486" s="35">
        <f>SUM(AB487:AB730)</f>
        <v>211965.5</v>
      </c>
    </row>
    <row r="487" spans="1:28" s="16" customFormat="1" ht="30.75" customHeight="1">
      <c r="A487" s="47" t="s">
        <v>1111</v>
      </c>
      <c r="B487" s="48" t="s">
        <v>222</v>
      </c>
      <c r="C487" s="49" t="s">
        <v>103</v>
      </c>
      <c r="D487" s="49" t="s">
        <v>184</v>
      </c>
      <c r="E487" s="49"/>
      <c r="F487" s="49"/>
      <c r="G487" s="51">
        <f aca="true" t="shared" si="95" ref="G487:I488">SUM(G488)</f>
        <v>52.6</v>
      </c>
      <c r="H487" s="51">
        <f t="shared" si="95"/>
        <v>52.6</v>
      </c>
      <c r="I487" s="51">
        <f t="shared" si="95"/>
        <v>52.6</v>
      </c>
      <c r="J487" s="66"/>
      <c r="K487" s="67"/>
      <c r="L487" s="68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35"/>
      <c r="Z487" s="35"/>
      <c r="AA487" s="64"/>
      <c r="AB487" s="64"/>
    </row>
    <row r="488" spans="1:28" s="16" customFormat="1" ht="30.75" customHeight="1">
      <c r="A488" s="47" t="s">
        <v>1112</v>
      </c>
      <c r="B488" s="52" t="s">
        <v>221</v>
      </c>
      <c r="C488" s="53" t="s">
        <v>103</v>
      </c>
      <c r="D488" s="53" t="s">
        <v>219</v>
      </c>
      <c r="E488" s="53"/>
      <c r="F488" s="53"/>
      <c r="G488" s="54">
        <f t="shared" si="95"/>
        <v>52.6</v>
      </c>
      <c r="H488" s="54">
        <f t="shared" si="95"/>
        <v>52.6</v>
      </c>
      <c r="I488" s="54">
        <f t="shared" si="95"/>
        <v>52.6</v>
      </c>
      <c r="J488" s="66"/>
      <c r="K488" s="67"/>
      <c r="L488" s="68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35"/>
      <c r="Z488" s="35"/>
      <c r="AA488" s="64"/>
      <c r="AB488" s="64"/>
    </row>
    <row r="489" spans="1:28" s="16" customFormat="1" ht="39" customHeight="1">
      <c r="A489" s="47" t="s">
        <v>1113</v>
      </c>
      <c r="B489" s="62" t="s">
        <v>276</v>
      </c>
      <c r="C489" s="47" t="s">
        <v>103</v>
      </c>
      <c r="D489" s="47" t="s">
        <v>219</v>
      </c>
      <c r="E489" s="47" t="s">
        <v>367</v>
      </c>
      <c r="F489" s="53"/>
      <c r="G489" s="61">
        <f aca="true" t="shared" si="96" ref="G489:I490">SUM(G490)</f>
        <v>52.6</v>
      </c>
      <c r="H489" s="61">
        <f t="shared" si="96"/>
        <v>52.6</v>
      </c>
      <c r="I489" s="61">
        <f t="shared" si="96"/>
        <v>52.6</v>
      </c>
      <c r="J489" s="66"/>
      <c r="K489" s="67"/>
      <c r="L489" s="68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35"/>
      <c r="Z489" s="35"/>
      <c r="AA489" s="64"/>
      <c r="AB489" s="64"/>
    </row>
    <row r="490" spans="1:28" s="16" customFormat="1" ht="39.75" customHeight="1">
      <c r="A490" s="47" t="s">
        <v>1114</v>
      </c>
      <c r="B490" s="62" t="s">
        <v>240</v>
      </c>
      <c r="C490" s="47" t="s">
        <v>103</v>
      </c>
      <c r="D490" s="47" t="s">
        <v>219</v>
      </c>
      <c r="E490" s="47" t="s">
        <v>369</v>
      </c>
      <c r="F490" s="53"/>
      <c r="G490" s="61">
        <f t="shared" si="96"/>
        <v>52.6</v>
      </c>
      <c r="H490" s="61">
        <f t="shared" si="96"/>
        <v>52.6</v>
      </c>
      <c r="I490" s="61">
        <f t="shared" si="96"/>
        <v>52.6</v>
      </c>
      <c r="J490" s="66"/>
      <c r="K490" s="67"/>
      <c r="L490" s="68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35"/>
      <c r="Z490" s="35"/>
      <c r="AA490" s="64"/>
      <c r="AB490" s="64"/>
    </row>
    <row r="491" spans="1:28" s="16" customFormat="1" ht="227.25" customHeight="1">
      <c r="A491" s="47" t="s">
        <v>1115</v>
      </c>
      <c r="B491" s="60" t="s">
        <v>960</v>
      </c>
      <c r="C491" s="47" t="s">
        <v>103</v>
      </c>
      <c r="D491" s="47" t="s">
        <v>219</v>
      </c>
      <c r="E491" s="47" t="s">
        <v>964</v>
      </c>
      <c r="F491" s="53"/>
      <c r="G491" s="61">
        <f>SUM(G492+G494)</f>
        <v>52.6</v>
      </c>
      <c r="H491" s="61">
        <f>SUM(H492+H494)</f>
        <v>52.6</v>
      </c>
      <c r="I491" s="61">
        <f>SUM(I492+I494)</f>
        <v>52.6</v>
      </c>
      <c r="J491" s="66"/>
      <c r="K491" s="67"/>
      <c r="L491" s="68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35"/>
      <c r="Z491" s="35"/>
      <c r="AA491" s="64"/>
      <c r="AB491" s="64">
        <v>52.6</v>
      </c>
    </row>
    <row r="492" spans="1:28" s="16" customFormat="1" ht="87" customHeight="1">
      <c r="A492" s="47" t="s">
        <v>1116</v>
      </c>
      <c r="B492" s="62" t="s">
        <v>188</v>
      </c>
      <c r="C492" s="47" t="s">
        <v>103</v>
      </c>
      <c r="D492" s="47" t="s">
        <v>219</v>
      </c>
      <c r="E492" s="47" t="s">
        <v>964</v>
      </c>
      <c r="F492" s="47" t="s">
        <v>186</v>
      </c>
      <c r="G492" s="61">
        <f>G493</f>
        <v>51.1</v>
      </c>
      <c r="H492" s="61">
        <f>H493</f>
        <v>51.1</v>
      </c>
      <c r="I492" s="61">
        <f>I493</f>
        <v>51.1</v>
      </c>
      <c r="J492" s="66"/>
      <c r="K492" s="67"/>
      <c r="L492" s="68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35"/>
      <c r="Z492" s="35"/>
      <c r="AA492" s="64"/>
      <c r="AB492" s="64"/>
    </row>
    <row r="493" spans="1:28" s="16" customFormat="1" ht="41.25" customHeight="1">
      <c r="A493" s="47" t="s">
        <v>1117</v>
      </c>
      <c r="B493" s="62" t="s">
        <v>310</v>
      </c>
      <c r="C493" s="47" t="s">
        <v>103</v>
      </c>
      <c r="D493" s="47" t="s">
        <v>219</v>
      </c>
      <c r="E493" s="47" t="s">
        <v>964</v>
      </c>
      <c r="F493" s="47" t="s">
        <v>187</v>
      </c>
      <c r="G493" s="61">
        <v>51.1</v>
      </c>
      <c r="H493" s="61">
        <v>51.1</v>
      </c>
      <c r="I493" s="61">
        <v>51.1</v>
      </c>
      <c r="J493" s="66"/>
      <c r="K493" s="67"/>
      <c r="L493" s="68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35"/>
      <c r="Z493" s="35"/>
      <c r="AA493" s="64"/>
      <c r="AB493" s="64"/>
    </row>
    <row r="494" spans="1:28" s="16" customFormat="1" ht="41.25" customHeight="1">
      <c r="A494" s="47" t="s">
        <v>1118</v>
      </c>
      <c r="B494" s="60" t="s">
        <v>145</v>
      </c>
      <c r="C494" s="47" t="s">
        <v>103</v>
      </c>
      <c r="D494" s="47" t="s">
        <v>219</v>
      </c>
      <c r="E494" s="47" t="s">
        <v>964</v>
      </c>
      <c r="F494" s="47" t="s">
        <v>108</v>
      </c>
      <c r="G494" s="61">
        <f>G495</f>
        <v>1.5</v>
      </c>
      <c r="H494" s="61">
        <f>H495</f>
        <v>1.5</v>
      </c>
      <c r="I494" s="61">
        <f>I495</f>
        <v>1.5</v>
      </c>
      <c r="J494" s="66"/>
      <c r="K494" s="67"/>
      <c r="L494" s="68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35"/>
      <c r="Z494" s="35"/>
      <c r="AA494" s="64"/>
      <c r="AB494" s="64"/>
    </row>
    <row r="495" spans="1:28" s="16" customFormat="1" ht="39" customHeight="1">
      <c r="A495" s="47" t="s">
        <v>1119</v>
      </c>
      <c r="B495" s="60" t="s">
        <v>146</v>
      </c>
      <c r="C495" s="47" t="s">
        <v>103</v>
      </c>
      <c r="D495" s="47" t="s">
        <v>219</v>
      </c>
      <c r="E495" s="47" t="s">
        <v>964</v>
      </c>
      <c r="F495" s="47" t="s">
        <v>101</v>
      </c>
      <c r="G495" s="61">
        <v>1.5</v>
      </c>
      <c r="H495" s="61">
        <v>1.5</v>
      </c>
      <c r="I495" s="61">
        <v>1.5</v>
      </c>
      <c r="J495" s="66"/>
      <c r="K495" s="67"/>
      <c r="L495" s="68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35"/>
      <c r="Z495" s="35"/>
      <c r="AA495" s="64"/>
      <c r="AB495" s="64"/>
    </row>
    <row r="496" spans="1:28" s="16" customFormat="1" ht="32.25" customHeight="1">
      <c r="A496" s="47" t="s">
        <v>1120</v>
      </c>
      <c r="B496" s="48" t="s">
        <v>274</v>
      </c>
      <c r="C496" s="49" t="s">
        <v>103</v>
      </c>
      <c r="D496" s="49" t="s">
        <v>279</v>
      </c>
      <c r="E496" s="49" t="s">
        <v>161</v>
      </c>
      <c r="F496" s="49" t="s">
        <v>161</v>
      </c>
      <c r="G496" s="51">
        <f>G497+G540+G620+G626+G596</f>
        <v>322033.7</v>
      </c>
      <c r="H496" s="51">
        <f>H497+H540+H620+H626+H596</f>
        <v>316094.9</v>
      </c>
      <c r="I496" s="51">
        <f>I497+I540+I620+I626+I596</f>
        <v>316094.9</v>
      </c>
      <c r="J496" s="66"/>
      <c r="K496" s="67"/>
      <c r="L496" s="68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</row>
    <row r="497" spans="1:28" s="16" customFormat="1" ht="24.75" customHeight="1">
      <c r="A497" s="47" t="s">
        <v>1121</v>
      </c>
      <c r="B497" s="52" t="s">
        <v>275</v>
      </c>
      <c r="C497" s="53" t="s">
        <v>103</v>
      </c>
      <c r="D497" s="53" t="s">
        <v>280</v>
      </c>
      <c r="E497" s="53" t="s">
        <v>161</v>
      </c>
      <c r="F497" s="53" t="s">
        <v>161</v>
      </c>
      <c r="G497" s="54">
        <f aca="true" t="shared" si="97" ref="G497:I498">G498</f>
        <v>72507.5</v>
      </c>
      <c r="H497" s="54">
        <f t="shared" si="97"/>
        <v>72507.5</v>
      </c>
      <c r="I497" s="54">
        <f t="shared" si="97"/>
        <v>72507.5</v>
      </c>
      <c r="J497" s="66"/>
      <c r="K497" s="67">
        <v>21387.6</v>
      </c>
      <c r="L497" s="68"/>
      <c r="M497" s="64"/>
      <c r="N497" s="64"/>
      <c r="O497" s="64"/>
      <c r="P497" s="64"/>
      <c r="Q497" s="64"/>
      <c r="R497" s="64"/>
      <c r="S497" s="64"/>
      <c r="T497" s="64">
        <v>18928.6</v>
      </c>
      <c r="U497" s="64"/>
      <c r="V497" s="64"/>
      <c r="W497" s="64"/>
      <c r="X497" s="64"/>
      <c r="Y497" s="64"/>
      <c r="Z497" s="64"/>
      <c r="AA497" s="64"/>
      <c r="AB497" s="64"/>
    </row>
    <row r="498" spans="1:28" s="16" customFormat="1" ht="44.25" customHeight="1">
      <c r="A498" s="47" t="s">
        <v>1122</v>
      </c>
      <c r="B498" s="69" t="s">
        <v>276</v>
      </c>
      <c r="C498" s="47" t="s">
        <v>103</v>
      </c>
      <c r="D498" s="47" t="s">
        <v>280</v>
      </c>
      <c r="E498" s="47" t="s">
        <v>367</v>
      </c>
      <c r="F498" s="47"/>
      <c r="G498" s="61">
        <f t="shared" si="97"/>
        <v>72507.5</v>
      </c>
      <c r="H498" s="61">
        <f t="shared" si="97"/>
        <v>72507.5</v>
      </c>
      <c r="I498" s="61">
        <f t="shared" si="97"/>
        <v>72507.5</v>
      </c>
      <c r="J498" s="66"/>
      <c r="K498" s="67"/>
      <c r="L498" s="68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</row>
    <row r="499" spans="1:28" s="16" customFormat="1" ht="45.75" customHeight="1">
      <c r="A499" s="47" t="s">
        <v>1123</v>
      </c>
      <c r="B499" s="69" t="s">
        <v>277</v>
      </c>
      <c r="C499" s="47" t="s">
        <v>103</v>
      </c>
      <c r="D499" s="47" t="s">
        <v>280</v>
      </c>
      <c r="E499" s="47" t="s">
        <v>368</v>
      </c>
      <c r="F499" s="47"/>
      <c r="G499" s="61">
        <f>G500+G514+G521+G509+G534+G537+G528+G531</f>
        <v>72507.5</v>
      </c>
      <c r="H499" s="61">
        <f>H500+H514+H521+H509+H534+H537+H528+H531</f>
        <v>72507.5</v>
      </c>
      <c r="I499" s="61">
        <f>I500+I514+I521+I509+I534+I537+I528+I531</f>
        <v>72507.5</v>
      </c>
      <c r="J499" s="66"/>
      <c r="K499" s="67"/>
      <c r="L499" s="68"/>
      <c r="M499" s="64">
        <f>-237.84+192</f>
        <v>-45.84</v>
      </c>
      <c r="N499" s="64"/>
      <c r="O499" s="64"/>
      <c r="P499" s="64"/>
      <c r="Q499" s="64"/>
      <c r="R499" s="64"/>
      <c r="S499" s="64"/>
      <c r="T499" s="64"/>
      <c r="U499" s="64"/>
      <c r="V499" s="64"/>
      <c r="W499" s="64">
        <v>-186.4</v>
      </c>
      <c r="X499" s="64"/>
      <c r="Y499" s="64"/>
      <c r="Z499" s="64"/>
      <c r="AA499" s="64"/>
      <c r="AB499" s="64"/>
    </row>
    <row r="500" spans="1:28" s="16" customFormat="1" ht="88.5" customHeight="1">
      <c r="A500" s="47" t="s">
        <v>1124</v>
      </c>
      <c r="B500" s="60" t="s">
        <v>786</v>
      </c>
      <c r="C500" s="47" t="s">
        <v>103</v>
      </c>
      <c r="D500" s="47" t="s">
        <v>280</v>
      </c>
      <c r="E500" s="47" t="s">
        <v>787</v>
      </c>
      <c r="F500" s="47"/>
      <c r="G500" s="61">
        <f>G501+G503+G505+G507</f>
        <v>21210.1</v>
      </c>
      <c r="H500" s="61">
        <f>H501+H503+H505+H507</f>
        <v>21210.1</v>
      </c>
      <c r="I500" s="61">
        <f>I501+I503+I505+I507</f>
        <v>21210.1</v>
      </c>
      <c r="J500" s="66"/>
      <c r="K500" s="67"/>
      <c r="L500" s="68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>
        <v>17578.5</v>
      </c>
      <c r="Z500" s="64"/>
      <c r="AA500" s="64">
        <v>21210.1</v>
      </c>
      <c r="AB500" s="64"/>
    </row>
    <row r="501" spans="1:28" s="16" customFormat="1" ht="89.25" customHeight="1">
      <c r="A501" s="47" t="s">
        <v>1125</v>
      </c>
      <c r="B501" s="62" t="s">
        <v>188</v>
      </c>
      <c r="C501" s="47" t="s">
        <v>103</v>
      </c>
      <c r="D501" s="47" t="s">
        <v>280</v>
      </c>
      <c r="E501" s="47" t="s">
        <v>787</v>
      </c>
      <c r="F501" s="47" t="s">
        <v>186</v>
      </c>
      <c r="G501" s="61">
        <f>G502</f>
        <v>885</v>
      </c>
      <c r="H501" s="61">
        <f>H502</f>
        <v>885</v>
      </c>
      <c r="I501" s="61">
        <f>I502</f>
        <v>885</v>
      </c>
      <c r="J501" s="66"/>
      <c r="K501" s="67"/>
      <c r="L501" s="68"/>
      <c r="M501" s="64">
        <f>-1976.5+(-61)+30+(-276)+(-450)+(-98.9)+(-191)+(-600)</f>
        <v>-3623.4</v>
      </c>
      <c r="N501" s="64"/>
      <c r="O501" s="64"/>
      <c r="P501" s="64"/>
      <c r="Q501" s="64"/>
      <c r="R501" s="64"/>
      <c r="S501" s="64"/>
      <c r="T501" s="64"/>
      <c r="U501" s="64"/>
      <c r="V501" s="64"/>
      <c r="W501" s="64">
        <v>-100</v>
      </c>
      <c r="X501" s="64"/>
      <c r="Y501" s="64"/>
      <c r="Z501" s="64"/>
      <c r="AA501" s="64"/>
      <c r="AB501" s="64"/>
    </row>
    <row r="502" spans="1:28" s="16" customFormat="1" ht="25.5" customHeight="1">
      <c r="A502" s="47" t="s">
        <v>1126</v>
      </c>
      <c r="B502" s="62" t="s">
        <v>189</v>
      </c>
      <c r="C502" s="47" t="s">
        <v>103</v>
      </c>
      <c r="D502" s="47" t="s">
        <v>280</v>
      </c>
      <c r="E502" s="47" t="s">
        <v>787</v>
      </c>
      <c r="F502" s="47" t="s">
        <v>218</v>
      </c>
      <c r="G502" s="71">
        <v>885</v>
      </c>
      <c r="H502" s="71">
        <v>885</v>
      </c>
      <c r="I502" s="71">
        <v>885</v>
      </c>
      <c r="J502" s="66"/>
      <c r="K502" s="67"/>
      <c r="L502" s="68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</row>
    <row r="503" spans="1:28" s="16" customFormat="1" ht="36.75" customHeight="1">
      <c r="A503" s="47" t="s">
        <v>1127</v>
      </c>
      <c r="B503" s="60" t="s">
        <v>145</v>
      </c>
      <c r="C503" s="47" t="s">
        <v>103</v>
      </c>
      <c r="D503" s="47" t="s">
        <v>280</v>
      </c>
      <c r="E503" s="47" t="s">
        <v>787</v>
      </c>
      <c r="F503" s="47" t="s">
        <v>108</v>
      </c>
      <c r="G503" s="61">
        <f>G504</f>
        <v>2635.8</v>
      </c>
      <c r="H503" s="61">
        <f>H504</f>
        <v>2635.8</v>
      </c>
      <c r="I503" s="61">
        <f>I504</f>
        <v>2635.8</v>
      </c>
      <c r="J503" s="66"/>
      <c r="K503" s="67"/>
      <c r="L503" s="68"/>
      <c r="M503" s="64">
        <f>1780.9+259+34</f>
        <v>2073.9</v>
      </c>
      <c r="N503" s="64"/>
      <c r="O503" s="64"/>
      <c r="P503" s="64"/>
      <c r="Q503" s="64"/>
      <c r="R503" s="64"/>
      <c r="S503" s="64"/>
      <c r="T503" s="64"/>
      <c r="U503" s="64"/>
      <c r="V503" s="64"/>
      <c r="W503" s="64">
        <f>-622.4-177.4-321.3</f>
        <v>-1121.1</v>
      </c>
      <c r="X503" s="64"/>
      <c r="Y503" s="64"/>
      <c r="Z503" s="64"/>
      <c r="AA503" s="64"/>
      <c r="AB503" s="64"/>
    </row>
    <row r="504" spans="1:28" s="16" customFormat="1" ht="36.75" customHeight="1">
      <c r="A504" s="47" t="s">
        <v>1128</v>
      </c>
      <c r="B504" s="60" t="s">
        <v>146</v>
      </c>
      <c r="C504" s="47" t="s">
        <v>103</v>
      </c>
      <c r="D504" s="47" t="s">
        <v>280</v>
      </c>
      <c r="E504" s="47" t="s">
        <v>787</v>
      </c>
      <c r="F504" s="47" t="s">
        <v>101</v>
      </c>
      <c r="G504" s="71">
        <v>2635.8</v>
      </c>
      <c r="H504" s="71">
        <v>2635.8</v>
      </c>
      <c r="I504" s="71">
        <v>2635.8</v>
      </c>
      <c r="J504" s="66"/>
      <c r="K504" s="67"/>
      <c r="L504" s="68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</row>
    <row r="505" spans="1:28" s="16" customFormat="1" ht="33.75" customHeight="1">
      <c r="A505" s="47" t="s">
        <v>1129</v>
      </c>
      <c r="B505" s="60" t="s">
        <v>278</v>
      </c>
      <c r="C505" s="47" t="s">
        <v>103</v>
      </c>
      <c r="D505" s="47" t="s">
        <v>280</v>
      </c>
      <c r="E505" s="47" t="s">
        <v>787</v>
      </c>
      <c r="F505" s="47" t="s">
        <v>164</v>
      </c>
      <c r="G505" s="61">
        <f>G506</f>
        <v>17674.3</v>
      </c>
      <c r="H505" s="61">
        <f>H506</f>
        <v>17674.3</v>
      </c>
      <c r="I505" s="61">
        <f>I506</f>
        <v>17674.3</v>
      </c>
      <c r="J505" s="66"/>
      <c r="K505" s="67"/>
      <c r="L505" s="68"/>
      <c r="M505" s="64">
        <v>-4.7</v>
      </c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</row>
    <row r="506" spans="1:28" s="16" customFormat="1" ht="24.75" customHeight="1">
      <c r="A506" s="47" t="s">
        <v>148</v>
      </c>
      <c r="B506" s="60" t="s">
        <v>166</v>
      </c>
      <c r="C506" s="47" t="s">
        <v>103</v>
      </c>
      <c r="D506" s="47" t="s">
        <v>280</v>
      </c>
      <c r="E506" s="47" t="s">
        <v>787</v>
      </c>
      <c r="F506" s="47" t="s">
        <v>165</v>
      </c>
      <c r="G506" s="71">
        <v>17674.3</v>
      </c>
      <c r="H506" s="71">
        <v>17674.3</v>
      </c>
      <c r="I506" s="71">
        <v>17674.3</v>
      </c>
      <c r="J506" s="66"/>
      <c r="K506" s="67"/>
      <c r="L506" s="68"/>
      <c r="M506" s="64"/>
      <c r="N506" s="64"/>
      <c r="O506" s="64"/>
      <c r="P506" s="64"/>
      <c r="Q506" s="64"/>
      <c r="R506" s="64"/>
      <c r="S506" s="64"/>
      <c r="T506" s="64">
        <v>4252.8</v>
      </c>
      <c r="U506" s="64"/>
      <c r="V506" s="64"/>
      <c r="W506" s="64"/>
      <c r="X506" s="64"/>
      <c r="Y506" s="64"/>
      <c r="Z506" s="64"/>
      <c r="AA506" s="64"/>
      <c r="AB506" s="64"/>
    </row>
    <row r="507" spans="1:28" s="16" customFormat="1" ht="27" customHeight="1">
      <c r="A507" s="47" t="s">
        <v>1130</v>
      </c>
      <c r="B507" s="62" t="s">
        <v>205</v>
      </c>
      <c r="C507" s="47" t="s">
        <v>103</v>
      </c>
      <c r="D507" s="47" t="s">
        <v>280</v>
      </c>
      <c r="E507" s="47" t="s">
        <v>787</v>
      </c>
      <c r="F507" s="47" t="s">
        <v>208</v>
      </c>
      <c r="G507" s="71">
        <f>G508</f>
        <v>15</v>
      </c>
      <c r="H507" s="71">
        <f>H508</f>
        <v>15</v>
      </c>
      <c r="I507" s="71">
        <f>I508</f>
        <v>15</v>
      </c>
      <c r="J507" s="66"/>
      <c r="K507" s="67"/>
      <c r="L507" s="68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</row>
    <row r="508" spans="1:28" s="16" customFormat="1" ht="33.75" customHeight="1">
      <c r="A508" s="47" t="s">
        <v>1131</v>
      </c>
      <c r="B508" s="62" t="s">
        <v>206</v>
      </c>
      <c r="C508" s="47" t="s">
        <v>103</v>
      </c>
      <c r="D508" s="47" t="s">
        <v>280</v>
      </c>
      <c r="E508" s="47" t="s">
        <v>787</v>
      </c>
      <c r="F508" s="47" t="s">
        <v>209</v>
      </c>
      <c r="G508" s="71">
        <v>15</v>
      </c>
      <c r="H508" s="71">
        <v>15</v>
      </c>
      <c r="I508" s="71">
        <v>15</v>
      </c>
      <c r="J508" s="66"/>
      <c r="K508" s="67"/>
      <c r="L508" s="68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</row>
    <row r="509" spans="1:28" s="16" customFormat="1" ht="129" customHeight="1">
      <c r="A509" s="47" t="s">
        <v>1132</v>
      </c>
      <c r="B509" s="104" t="s">
        <v>193</v>
      </c>
      <c r="C509" s="47" t="s">
        <v>103</v>
      </c>
      <c r="D509" s="47" t="s">
        <v>280</v>
      </c>
      <c r="E509" s="47" t="s">
        <v>594</v>
      </c>
      <c r="F509" s="47"/>
      <c r="G509" s="71">
        <f>G510+G512</f>
        <v>6688.299999999999</v>
      </c>
      <c r="H509" s="71">
        <f>H510+H512</f>
        <v>6688.299999999999</v>
      </c>
      <c r="I509" s="71">
        <f>I510+I512</f>
        <v>6688.299999999999</v>
      </c>
      <c r="J509" s="66"/>
      <c r="K509" s="67"/>
      <c r="L509" s="68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>
        <v>4632.5</v>
      </c>
      <c r="Z509" s="64"/>
      <c r="AA509" s="64">
        <v>6688.3</v>
      </c>
      <c r="AB509" s="64"/>
    </row>
    <row r="510" spans="1:28" s="16" customFormat="1" ht="84.75" customHeight="1">
      <c r="A510" s="47" t="s">
        <v>1133</v>
      </c>
      <c r="B510" s="62" t="s">
        <v>188</v>
      </c>
      <c r="C510" s="47" t="s">
        <v>103</v>
      </c>
      <c r="D510" s="47" t="s">
        <v>280</v>
      </c>
      <c r="E510" s="47" t="s">
        <v>594</v>
      </c>
      <c r="F510" s="47" t="s">
        <v>186</v>
      </c>
      <c r="G510" s="71">
        <f>G511</f>
        <v>1491.4</v>
      </c>
      <c r="H510" s="71">
        <f>H511</f>
        <v>1491.4</v>
      </c>
      <c r="I510" s="71">
        <f>I511</f>
        <v>1491.4</v>
      </c>
      <c r="J510" s="66"/>
      <c r="K510" s="67"/>
      <c r="L510" s="68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</row>
    <row r="511" spans="1:28" s="16" customFormat="1" ht="26.25" customHeight="1">
      <c r="A511" s="47" t="s">
        <v>1134</v>
      </c>
      <c r="B511" s="62" t="s">
        <v>189</v>
      </c>
      <c r="C511" s="47" t="s">
        <v>103</v>
      </c>
      <c r="D511" s="47" t="s">
        <v>280</v>
      </c>
      <c r="E511" s="47" t="s">
        <v>594</v>
      </c>
      <c r="F511" s="47" t="s">
        <v>218</v>
      </c>
      <c r="G511" s="71">
        <v>1491.4</v>
      </c>
      <c r="H511" s="71">
        <v>1491.4</v>
      </c>
      <c r="I511" s="71">
        <v>1491.4</v>
      </c>
      <c r="J511" s="66">
        <v>12465.6</v>
      </c>
      <c r="K511" s="67"/>
      <c r="L511" s="68"/>
      <c r="M511" s="64"/>
      <c r="N511" s="64"/>
      <c r="O511" s="64"/>
      <c r="P511" s="64"/>
      <c r="Q511" s="64"/>
      <c r="R511" s="64"/>
      <c r="S511" s="64">
        <v>16423.5</v>
      </c>
      <c r="T511" s="64"/>
      <c r="U511" s="64"/>
      <c r="V511" s="64"/>
      <c r="W511" s="64"/>
      <c r="X511" s="64"/>
      <c r="Y511" s="64"/>
      <c r="Z511" s="64"/>
      <c r="AA511" s="64"/>
      <c r="AB511" s="64"/>
    </row>
    <row r="512" spans="1:28" s="16" customFormat="1" ht="39.75" customHeight="1">
      <c r="A512" s="47" t="s">
        <v>845</v>
      </c>
      <c r="B512" s="60" t="s">
        <v>278</v>
      </c>
      <c r="C512" s="47" t="s">
        <v>103</v>
      </c>
      <c r="D512" s="47" t="s">
        <v>280</v>
      </c>
      <c r="E512" s="47" t="s">
        <v>594</v>
      </c>
      <c r="F512" s="47" t="s">
        <v>164</v>
      </c>
      <c r="G512" s="71">
        <f>G513</f>
        <v>5196.9</v>
      </c>
      <c r="H512" s="71">
        <f>H513</f>
        <v>5196.9</v>
      </c>
      <c r="I512" s="71">
        <f>I513</f>
        <v>5196.9</v>
      </c>
      <c r="J512" s="66"/>
      <c r="K512" s="67"/>
      <c r="L512" s="68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</row>
    <row r="513" spans="1:28" s="16" customFormat="1" ht="30.75" customHeight="1">
      <c r="A513" s="47" t="s">
        <v>452</v>
      </c>
      <c r="B513" s="60" t="s">
        <v>166</v>
      </c>
      <c r="C513" s="47" t="s">
        <v>103</v>
      </c>
      <c r="D513" s="47" t="s">
        <v>280</v>
      </c>
      <c r="E513" s="47" t="s">
        <v>594</v>
      </c>
      <c r="F513" s="47" t="s">
        <v>165</v>
      </c>
      <c r="G513" s="71">
        <v>5196.9</v>
      </c>
      <c r="H513" s="71">
        <v>5196.9</v>
      </c>
      <c r="I513" s="71">
        <v>5196.9</v>
      </c>
      <c r="J513" s="66"/>
      <c r="K513" s="67"/>
      <c r="L513" s="68">
        <f>-1064.1+5+728.9-1700+375.9+85</f>
        <v>-1569.2999999999997</v>
      </c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</row>
    <row r="514" spans="1:28" s="16" customFormat="1" ht="229.5" customHeight="1">
      <c r="A514" s="47" t="s">
        <v>472</v>
      </c>
      <c r="B514" s="105" t="s">
        <v>489</v>
      </c>
      <c r="C514" s="47" t="s">
        <v>103</v>
      </c>
      <c r="D514" s="47" t="s">
        <v>280</v>
      </c>
      <c r="E514" s="47" t="s">
        <v>384</v>
      </c>
      <c r="F514" s="47"/>
      <c r="G514" s="71">
        <f>SUM(G515+G519+G517)</f>
        <v>19014.2</v>
      </c>
      <c r="H514" s="71">
        <f>SUM(H515+H519+H517)</f>
        <v>19014.2</v>
      </c>
      <c r="I514" s="71">
        <f>SUM(I515+I519+I517)</f>
        <v>19014.2</v>
      </c>
      <c r="J514" s="66"/>
      <c r="K514" s="67"/>
      <c r="L514" s="68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>
        <v>16929.8</v>
      </c>
      <c r="AA514" s="64"/>
      <c r="AB514" s="64">
        <v>19014.2</v>
      </c>
    </row>
    <row r="515" spans="1:28" s="16" customFormat="1" ht="81" customHeight="1">
      <c r="A515" s="47" t="s">
        <v>1135</v>
      </c>
      <c r="B515" s="62" t="s">
        <v>188</v>
      </c>
      <c r="C515" s="47" t="s">
        <v>103</v>
      </c>
      <c r="D515" s="47" t="s">
        <v>280</v>
      </c>
      <c r="E515" s="47" t="s">
        <v>384</v>
      </c>
      <c r="F515" s="47" t="s">
        <v>186</v>
      </c>
      <c r="G515" s="71">
        <f>SUM(G516)</f>
        <v>6196.3</v>
      </c>
      <c r="H515" s="71">
        <f>SUM(H516)</f>
        <v>6196.3</v>
      </c>
      <c r="I515" s="71">
        <f>SUM(I516)</f>
        <v>6196.3</v>
      </c>
      <c r="J515" s="66"/>
      <c r="K515" s="67"/>
      <c r="L515" s="68">
        <v>-44.8</v>
      </c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</row>
    <row r="516" spans="1:28" s="16" customFormat="1" ht="24.75" customHeight="1">
      <c r="A516" s="47" t="s">
        <v>172</v>
      </c>
      <c r="B516" s="62" t="s">
        <v>189</v>
      </c>
      <c r="C516" s="47" t="s">
        <v>103</v>
      </c>
      <c r="D516" s="47" t="s">
        <v>280</v>
      </c>
      <c r="E516" s="47" t="s">
        <v>384</v>
      </c>
      <c r="F516" s="47" t="s">
        <v>218</v>
      </c>
      <c r="G516" s="71">
        <v>6196.3</v>
      </c>
      <c r="H516" s="71">
        <v>6196.3</v>
      </c>
      <c r="I516" s="71">
        <v>6196.3</v>
      </c>
      <c r="J516" s="66"/>
      <c r="K516" s="67"/>
      <c r="L516" s="68">
        <f>1108.9+1700</f>
        <v>2808.9</v>
      </c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</row>
    <row r="517" spans="1:28" s="16" customFormat="1" ht="36.75" customHeight="1">
      <c r="A517" s="47" t="s">
        <v>1136</v>
      </c>
      <c r="B517" s="60" t="s">
        <v>145</v>
      </c>
      <c r="C517" s="47" t="s">
        <v>103</v>
      </c>
      <c r="D517" s="47" t="s">
        <v>280</v>
      </c>
      <c r="E517" s="47" t="s">
        <v>384</v>
      </c>
      <c r="F517" s="47" t="s">
        <v>108</v>
      </c>
      <c r="G517" s="71">
        <f>SUM(G518)</f>
        <v>28.8</v>
      </c>
      <c r="H517" s="71">
        <f>SUM(H518)</f>
        <v>28.8</v>
      </c>
      <c r="I517" s="71">
        <f>SUM(I518)</f>
        <v>28.8</v>
      </c>
      <c r="J517" s="66"/>
      <c r="K517" s="67"/>
      <c r="L517" s="68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>
        <v>249.7</v>
      </c>
      <c r="Y517" s="64"/>
      <c r="Z517" s="64"/>
      <c r="AA517" s="64"/>
      <c r="AB517" s="64"/>
    </row>
    <row r="518" spans="1:28" s="16" customFormat="1" ht="41.25" customHeight="1">
      <c r="A518" s="47" t="s">
        <v>916</v>
      </c>
      <c r="B518" s="60" t="s">
        <v>146</v>
      </c>
      <c r="C518" s="47" t="s">
        <v>103</v>
      </c>
      <c r="D518" s="47" t="s">
        <v>280</v>
      </c>
      <c r="E518" s="47" t="s">
        <v>384</v>
      </c>
      <c r="F518" s="47" t="s">
        <v>101</v>
      </c>
      <c r="G518" s="71">
        <v>28.8</v>
      </c>
      <c r="H518" s="71">
        <v>28.8</v>
      </c>
      <c r="I518" s="71">
        <v>28.8</v>
      </c>
      <c r="J518" s="66">
        <v>20546.5</v>
      </c>
      <c r="K518" s="67"/>
      <c r="L518" s="68"/>
      <c r="M518" s="64"/>
      <c r="N518" s="64"/>
      <c r="O518" s="64"/>
      <c r="P518" s="64"/>
      <c r="Q518" s="64"/>
      <c r="R518" s="64"/>
      <c r="S518" s="64">
        <v>20450.9</v>
      </c>
      <c r="T518" s="64"/>
      <c r="U518" s="64"/>
      <c r="V518" s="64"/>
      <c r="W518" s="64"/>
      <c r="X518" s="64"/>
      <c r="Y518" s="64"/>
      <c r="Z518" s="64"/>
      <c r="AA518" s="64"/>
      <c r="AB518" s="64"/>
    </row>
    <row r="519" spans="1:28" s="16" customFormat="1" ht="39.75" customHeight="1">
      <c r="A519" s="47" t="s">
        <v>917</v>
      </c>
      <c r="B519" s="60" t="s">
        <v>278</v>
      </c>
      <c r="C519" s="47" t="s">
        <v>103</v>
      </c>
      <c r="D519" s="47" t="s">
        <v>280</v>
      </c>
      <c r="E519" s="47" t="s">
        <v>384</v>
      </c>
      <c r="F519" s="47" t="s">
        <v>164</v>
      </c>
      <c r="G519" s="71">
        <f>SUM(G520)</f>
        <v>12789.1</v>
      </c>
      <c r="H519" s="71">
        <f>SUM(H520)</f>
        <v>12789.1</v>
      </c>
      <c r="I519" s="71">
        <f>SUM(I520)</f>
        <v>12789.1</v>
      </c>
      <c r="J519" s="66"/>
      <c r="K519" s="67"/>
      <c r="L519" s="68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</row>
    <row r="520" spans="1:28" s="16" customFormat="1" ht="30.75" customHeight="1">
      <c r="A520" s="47" t="s">
        <v>918</v>
      </c>
      <c r="B520" s="60" t="s">
        <v>166</v>
      </c>
      <c r="C520" s="47" t="s">
        <v>103</v>
      </c>
      <c r="D520" s="47" t="s">
        <v>280</v>
      </c>
      <c r="E520" s="47" t="s">
        <v>384</v>
      </c>
      <c r="F520" s="47" t="s">
        <v>165</v>
      </c>
      <c r="G520" s="71">
        <v>12789.1</v>
      </c>
      <c r="H520" s="71">
        <v>12789.1</v>
      </c>
      <c r="I520" s="71">
        <v>12789.1</v>
      </c>
      <c r="J520" s="66"/>
      <c r="K520" s="67"/>
      <c r="L520" s="68">
        <v>-1907.8</v>
      </c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>
        <f>151.5+83.1</f>
        <v>234.6</v>
      </c>
      <c r="Y520" s="64"/>
      <c r="Z520" s="64"/>
      <c r="AA520" s="64"/>
      <c r="AB520" s="64"/>
    </row>
    <row r="521" spans="1:28" s="16" customFormat="1" ht="229.5" customHeight="1">
      <c r="A521" s="47" t="s">
        <v>919</v>
      </c>
      <c r="B521" s="96" t="s">
        <v>490</v>
      </c>
      <c r="C521" s="47" t="s">
        <v>103</v>
      </c>
      <c r="D521" s="47" t="s">
        <v>280</v>
      </c>
      <c r="E521" s="47" t="s">
        <v>408</v>
      </c>
      <c r="F521" s="47"/>
      <c r="G521" s="61">
        <f>G522+G526+G524</f>
        <v>24368.399999999998</v>
      </c>
      <c r="H521" s="61">
        <f>H522+H526+H524</f>
        <v>24368.399999999998</v>
      </c>
      <c r="I521" s="61">
        <f>I522+I526+I524</f>
        <v>24368.399999999998</v>
      </c>
      <c r="J521" s="66"/>
      <c r="K521" s="67"/>
      <c r="L521" s="68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>
        <v>22218.1</v>
      </c>
      <c r="AA521" s="64"/>
      <c r="AB521" s="64">
        <v>24368.4</v>
      </c>
    </row>
    <row r="522" spans="1:28" s="16" customFormat="1" ht="87" customHeight="1">
      <c r="A522" s="47" t="s">
        <v>713</v>
      </c>
      <c r="B522" s="62" t="s">
        <v>188</v>
      </c>
      <c r="C522" s="47" t="s">
        <v>103</v>
      </c>
      <c r="D522" s="47" t="s">
        <v>280</v>
      </c>
      <c r="E522" s="47" t="s">
        <v>408</v>
      </c>
      <c r="F522" s="47" t="s">
        <v>186</v>
      </c>
      <c r="G522" s="61">
        <f>G523</f>
        <v>7556.8</v>
      </c>
      <c r="H522" s="61">
        <f>H523</f>
        <v>7556.8</v>
      </c>
      <c r="I522" s="61">
        <f>I523</f>
        <v>7556.8</v>
      </c>
      <c r="J522" s="66"/>
      <c r="K522" s="67"/>
      <c r="L522" s="68">
        <v>-67.9</v>
      </c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</row>
    <row r="523" spans="1:28" s="16" customFormat="1" ht="22.5" customHeight="1">
      <c r="A523" s="47" t="s">
        <v>714</v>
      </c>
      <c r="B523" s="62" t="s">
        <v>189</v>
      </c>
      <c r="C523" s="47" t="s">
        <v>103</v>
      </c>
      <c r="D523" s="47" t="s">
        <v>280</v>
      </c>
      <c r="E523" s="47" t="s">
        <v>408</v>
      </c>
      <c r="F523" s="47" t="s">
        <v>218</v>
      </c>
      <c r="G523" s="71">
        <v>7556.8</v>
      </c>
      <c r="H523" s="71">
        <v>7556.8</v>
      </c>
      <c r="I523" s="71">
        <v>7556.8</v>
      </c>
      <c r="J523" s="66"/>
      <c r="K523" s="67"/>
      <c r="L523" s="68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</row>
    <row r="524" spans="1:28" s="16" customFormat="1" ht="39" customHeight="1">
      <c r="A524" s="47" t="s">
        <v>715</v>
      </c>
      <c r="B524" s="60" t="s">
        <v>145</v>
      </c>
      <c r="C524" s="47" t="s">
        <v>103</v>
      </c>
      <c r="D524" s="47" t="s">
        <v>280</v>
      </c>
      <c r="E524" s="47" t="s">
        <v>408</v>
      </c>
      <c r="F524" s="47" t="s">
        <v>108</v>
      </c>
      <c r="G524" s="61">
        <f>G525</f>
        <v>191.3</v>
      </c>
      <c r="H524" s="61">
        <f>H525</f>
        <v>191.3</v>
      </c>
      <c r="I524" s="61">
        <f>I525</f>
        <v>191.3</v>
      </c>
      <c r="J524" s="66"/>
      <c r="K524" s="67"/>
      <c r="L524" s="68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>
        <f>-581.9+162.8</f>
        <v>-419.09999999999997</v>
      </c>
      <c r="Y524" s="64"/>
      <c r="Z524" s="64"/>
      <c r="AA524" s="64"/>
      <c r="AB524" s="64"/>
    </row>
    <row r="525" spans="1:28" s="16" customFormat="1" ht="49.5" customHeight="1">
      <c r="A525" s="47" t="s">
        <v>529</v>
      </c>
      <c r="B525" s="60" t="s">
        <v>146</v>
      </c>
      <c r="C525" s="47" t="s">
        <v>103</v>
      </c>
      <c r="D525" s="47" t="s">
        <v>280</v>
      </c>
      <c r="E525" s="47" t="s">
        <v>408</v>
      </c>
      <c r="F525" s="47" t="s">
        <v>101</v>
      </c>
      <c r="G525" s="71">
        <v>191.3</v>
      </c>
      <c r="H525" s="71">
        <v>191.3</v>
      </c>
      <c r="I525" s="71">
        <v>191.3</v>
      </c>
      <c r="J525" s="66"/>
      <c r="K525" s="67"/>
      <c r="L525" s="68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</row>
    <row r="526" spans="1:28" s="16" customFormat="1" ht="30" customHeight="1">
      <c r="A526" s="47" t="s">
        <v>83</v>
      </c>
      <c r="B526" s="60" t="s">
        <v>278</v>
      </c>
      <c r="C526" s="47" t="s">
        <v>103</v>
      </c>
      <c r="D526" s="47" t="s">
        <v>280</v>
      </c>
      <c r="E526" s="47" t="s">
        <v>408</v>
      </c>
      <c r="F526" s="47" t="s">
        <v>164</v>
      </c>
      <c r="G526" s="61">
        <f>G527</f>
        <v>16620.3</v>
      </c>
      <c r="H526" s="61">
        <f>H527</f>
        <v>16620.3</v>
      </c>
      <c r="I526" s="61">
        <f>I527</f>
        <v>16620.3</v>
      </c>
      <c r="J526" s="66"/>
      <c r="K526" s="67"/>
      <c r="L526" s="68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</row>
    <row r="527" spans="1:28" s="16" customFormat="1" ht="27" customHeight="1">
      <c r="A527" s="47" t="s">
        <v>482</v>
      </c>
      <c r="B527" s="60" t="s">
        <v>166</v>
      </c>
      <c r="C527" s="47" t="s">
        <v>103</v>
      </c>
      <c r="D527" s="47" t="s">
        <v>280</v>
      </c>
      <c r="E527" s="47" t="s">
        <v>408</v>
      </c>
      <c r="F527" s="47" t="s">
        <v>165</v>
      </c>
      <c r="G527" s="71">
        <v>16620.3</v>
      </c>
      <c r="H527" s="71">
        <v>16620.3</v>
      </c>
      <c r="I527" s="71">
        <v>16620.3</v>
      </c>
      <c r="J527" s="66"/>
      <c r="K527" s="67"/>
      <c r="L527" s="68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>
        <v>3152.1</v>
      </c>
      <c r="Y527" s="64"/>
      <c r="Z527" s="64"/>
      <c r="AA527" s="64"/>
      <c r="AB527" s="64"/>
    </row>
    <row r="528" spans="1:28" s="16" customFormat="1" ht="136.5" customHeight="1">
      <c r="A528" s="47" t="s">
        <v>483</v>
      </c>
      <c r="B528" s="77" t="s">
        <v>1200</v>
      </c>
      <c r="C528" s="47" t="s">
        <v>103</v>
      </c>
      <c r="D528" s="47" t="s">
        <v>280</v>
      </c>
      <c r="E528" s="47" t="s">
        <v>569</v>
      </c>
      <c r="F528" s="47"/>
      <c r="G528" s="71">
        <f>SUM(G529)</f>
        <v>676.5</v>
      </c>
      <c r="H528" s="71">
        <f>SUM(H529)</f>
        <v>676.5</v>
      </c>
      <c r="I528" s="71">
        <f>SUM(I529)</f>
        <v>676.5</v>
      </c>
      <c r="J528" s="66"/>
      <c r="K528" s="67"/>
      <c r="L528" s="68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</row>
    <row r="529" spans="1:28" s="16" customFormat="1" ht="47.25" customHeight="1">
      <c r="A529" s="47" t="s">
        <v>484</v>
      </c>
      <c r="B529" s="60" t="s">
        <v>278</v>
      </c>
      <c r="C529" s="47" t="s">
        <v>103</v>
      </c>
      <c r="D529" s="47" t="s">
        <v>280</v>
      </c>
      <c r="E529" s="47" t="s">
        <v>569</v>
      </c>
      <c r="F529" s="47" t="s">
        <v>164</v>
      </c>
      <c r="G529" s="61">
        <f>G530</f>
        <v>676.5</v>
      </c>
      <c r="H529" s="61">
        <f>H530</f>
        <v>676.5</v>
      </c>
      <c r="I529" s="61">
        <f>I530</f>
        <v>676.5</v>
      </c>
      <c r="J529" s="66"/>
      <c r="K529" s="67"/>
      <c r="L529" s="68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</row>
    <row r="530" spans="1:28" s="16" customFormat="1" ht="27" customHeight="1">
      <c r="A530" s="47" t="s">
        <v>140</v>
      </c>
      <c r="B530" s="60" t="s">
        <v>166</v>
      </c>
      <c r="C530" s="47" t="s">
        <v>103</v>
      </c>
      <c r="D530" s="47" t="s">
        <v>280</v>
      </c>
      <c r="E530" s="47" t="s">
        <v>569</v>
      </c>
      <c r="F530" s="47" t="s">
        <v>165</v>
      </c>
      <c r="G530" s="71">
        <v>676.5</v>
      </c>
      <c r="H530" s="71">
        <v>676.5</v>
      </c>
      <c r="I530" s="71">
        <v>676.5</v>
      </c>
      <c r="J530" s="66"/>
      <c r="K530" s="67"/>
      <c r="L530" s="68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>
        <v>676.5</v>
      </c>
    </row>
    <row r="531" spans="1:28" s="16" customFormat="1" ht="129.75" customHeight="1">
      <c r="A531" s="47" t="s">
        <v>530</v>
      </c>
      <c r="B531" s="77" t="s">
        <v>1201</v>
      </c>
      <c r="C531" s="47" t="s">
        <v>103</v>
      </c>
      <c r="D531" s="47" t="s">
        <v>280</v>
      </c>
      <c r="E531" s="47" t="s">
        <v>569</v>
      </c>
      <c r="F531" s="47"/>
      <c r="G531" s="71">
        <f>SUM(G532)</f>
        <v>100</v>
      </c>
      <c r="H531" s="71">
        <f>SUM(H532)</f>
        <v>100</v>
      </c>
      <c r="I531" s="71">
        <f>SUM(I532)</f>
        <v>100</v>
      </c>
      <c r="J531" s="66"/>
      <c r="K531" s="67"/>
      <c r="L531" s="68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</row>
    <row r="532" spans="1:28" s="16" customFormat="1" ht="42.75" customHeight="1">
      <c r="A532" s="47" t="s">
        <v>531</v>
      </c>
      <c r="B532" s="60" t="s">
        <v>278</v>
      </c>
      <c r="C532" s="47" t="s">
        <v>103</v>
      </c>
      <c r="D532" s="47" t="s">
        <v>280</v>
      </c>
      <c r="E532" s="47" t="s">
        <v>569</v>
      </c>
      <c r="F532" s="47" t="s">
        <v>164</v>
      </c>
      <c r="G532" s="61">
        <f>G533</f>
        <v>100</v>
      </c>
      <c r="H532" s="61">
        <f>H533</f>
        <v>100</v>
      </c>
      <c r="I532" s="61">
        <f>I533</f>
        <v>100</v>
      </c>
      <c r="J532" s="66"/>
      <c r="K532" s="67"/>
      <c r="L532" s="68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</row>
    <row r="533" spans="1:28" s="16" customFormat="1" ht="27" customHeight="1">
      <c r="A533" s="47" t="s">
        <v>473</v>
      </c>
      <c r="B533" s="60" t="s">
        <v>166</v>
      </c>
      <c r="C533" s="47" t="s">
        <v>103</v>
      </c>
      <c r="D533" s="47" t="s">
        <v>280</v>
      </c>
      <c r="E533" s="47" t="s">
        <v>569</v>
      </c>
      <c r="F533" s="47" t="s">
        <v>165</v>
      </c>
      <c r="G533" s="71">
        <v>100</v>
      </c>
      <c r="H533" s="71">
        <v>100</v>
      </c>
      <c r="I533" s="71">
        <v>100</v>
      </c>
      <c r="J533" s="66"/>
      <c r="K533" s="67"/>
      <c r="L533" s="68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>
        <v>100</v>
      </c>
      <c r="AB533" s="64"/>
    </row>
    <row r="534" spans="1:28" s="16" customFormat="1" ht="134.25" customHeight="1">
      <c r="A534" s="47" t="s">
        <v>474</v>
      </c>
      <c r="B534" s="62" t="s">
        <v>972</v>
      </c>
      <c r="C534" s="47" t="s">
        <v>103</v>
      </c>
      <c r="D534" s="47" t="s">
        <v>280</v>
      </c>
      <c r="E534" s="47" t="s">
        <v>788</v>
      </c>
      <c r="F534" s="47"/>
      <c r="G534" s="71">
        <f aca="true" t="shared" si="98" ref="G534:I538">SUM(G535)</f>
        <v>250</v>
      </c>
      <c r="H534" s="71">
        <f t="shared" si="98"/>
        <v>250</v>
      </c>
      <c r="I534" s="71">
        <f t="shared" si="98"/>
        <v>250</v>
      </c>
      <c r="J534" s="66"/>
      <c r="K534" s="67"/>
      <c r="L534" s="68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</row>
    <row r="535" spans="1:28" s="16" customFormat="1" ht="48.75" customHeight="1">
      <c r="A535" s="47" t="s">
        <v>920</v>
      </c>
      <c r="B535" s="60" t="s">
        <v>146</v>
      </c>
      <c r="C535" s="47" t="s">
        <v>103</v>
      </c>
      <c r="D535" s="47" t="s">
        <v>280</v>
      </c>
      <c r="E535" s="47" t="s">
        <v>788</v>
      </c>
      <c r="F535" s="47" t="s">
        <v>108</v>
      </c>
      <c r="G535" s="71">
        <f t="shared" si="98"/>
        <v>250</v>
      </c>
      <c r="H535" s="71">
        <f t="shared" si="98"/>
        <v>250</v>
      </c>
      <c r="I535" s="71">
        <f t="shared" si="98"/>
        <v>250</v>
      </c>
      <c r="J535" s="66"/>
      <c r="K535" s="67"/>
      <c r="L535" s="68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</row>
    <row r="536" spans="1:28" s="16" customFormat="1" ht="50.25" customHeight="1">
      <c r="A536" s="47" t="s">
        <v>245</v>
      </c>
      <c r="B536" s="60" t="s">
        <v>278</v>
      </c>
      <c r="C536" s="47" t="s">
        <v>103</v>
      </c>
      <c r="D536" s="47" t="s">
        <v>280</v>
      </c>
      <c r="E536" s="47" t="s">
        <v>788</v>
      </c>
      <c r="F536" s="47" t="s">
        <v>101</v>
      </c>
      <c r="G536" s="71">
        <v>250</v>
      </c>
      <c r="H536" s="71">
        <v>250</v>
      </c>
      <c r="I536" s="71">
        <v>250</v>
      </c>
      <c r="J536" s="66"/>
      <c r="K536" s="67"/>
      <c r="L536" s="68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>
        <v>200</v>
      </c>
      <c r="Z536" s="64"/>
      <c r="AA536" s="64">
        <v>250</v>
      </c>
      <c r="AB536" s="64"/>
    </row>
    <row r="537" spans="1:28" s="16" customFormat="1" ht="138.75" customHeight="1">
      <c r="A537" s="47" t="s">
        <v>921</v>
      </c>
      <c r="B537" s="60" t="s">
        <v>971</v>
      </c>
      <c r="C537" s="47" t="s">
        <v>103</v>
      </c>
      <c r="D537" s="47" t="s">
        <v>280</v>
      </c>
      <c r="E537" s="47" t="s">
        <v>789</v>
      </c>
      <c r="F537" s="47"/>
      <c r="G537" s="71">
        <f t="shared" si="98"/>
        <v>200</v>
      </c>
      <c r="H537" s="71">
        <f t="shared" si="98"/>
        <v>200</v>
      </c>
      <c r="I537" s="71">
        <f t="shared" si="98"/>
        <v>200</v>
      </c>
      <c r="J537" s="66"/>
      <c r="K537" s="67"/>
      <c r="L537" s="68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>
        <v>200</v>
      </c>
      <c r="AB537" s="64"/>
    </row>
    <row r="538" spans="1:28" s="16" customFormat="1" ht="41.25" customHeight="1">
      <c r="A538" s="47" t="s">
        <v>1137</v>
      </c>
      <c r="B538" s="60" t="s">
        <v>146</v>
      </c>
      <c r="C538" s="47" t="s">
        <v>103</v>
      </c>
      <c r="D538" s="47" t="s">
        <v>280</v>
      </c>
      <c r="E538" s="47" t="s">
        <v>789</v>
      </c>
      <c r="F538" s="47" t="s">
        <v>108</v>
      </c>
      <c r="G538" s="71">
        <f t="shared" si="98"/>
        <v>200</v>
      </c>
      <c r="H538" s="71">
        <f t="shared" si="98"/>
        <v>200</v>
      </c>
      <c r="I538" s="71">
        <f t="shared" si="98"/>
        <v>200</v>
      </c>
      <c r="J538" s="66"/>
      <c r="K538" s="67"/>
      <c r="L538" s="68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</row>
    <row r="539" spans="1:28" s="16" customFormat="1" ht="39.75" customHeight="1">
      <c r="A539" s="47" t="s">
        <v>1138</v>
      </c>
      <c r="B539" s="60" t="s">
        <v>278</v>
      </c>
      <c r="C539" s="47" t="s">
        <v>103</v>
      </c>
      <c r="D539" s="47" t="s">
        <v>280</v>
      </c>
      <c r="E539" s="47" t="s">
        <v>789</v>
      </c>
      <c r="F539" s="47" t="s">
        <v>101</v>
      </c>
      <c r="G539" s="71">
        <v>200</v>
      </c>
      <c r="H539" s="71">
        <v>200</v>
      </c>
      <c r="I539" s="71">
        <v>200</v>
      </c>
      <c r="J539" s="66"/>
      <c r="K539" s="67"/>
      <c r="L539" s="68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</row>
    <row r="540" spans="1:28" s="16" customFormat="1" ht="21.75" customHeight="1">
      <c r="A540" s="47" t="s">
        <v>1139</v>
      </c>
      <c r="B540" s="52" t="s">
        <v>291</v>
      </c>
      <c r="C540" s="53" t="s">
        <v>103</v>
      </c>
      <c r="D540" s="53" t="s">
        <v>292</v>
      </c>
      <c r="E540" s="53" t="s">
        <v>161</v>
      </c>
      <c r="F540" s="53" t="s">
        <v>161</v>
      </c>
      <c r="G540" s="54">
        <f aca="true" t="shared" si="99" ref="G540:I541">G541</f>
        <v>207766.6</v>
      </c>
      <c r="H540" s="54">
        <f t="shared" si="99"/>
        <v>201827.8</v>
      </c>
      <c r="I540" s="54">
        <f t="shared" si="99"/>
        <v>201827.8</v>
      </c>
      <c r="J540" s="66"/>
      <c r="K540" s="67">
        <v>22445.4</v>
      </c>
      <c r="L540" s="68"/>
      <c r="M540" s="64"/>
      <c r="N540" s="64"/>
      <c r="O540" s="64"/>
      <c r="P540" s="64"/>
      <c r="Q540" s="64"/>
      <c r="R540" s="64"/>
      <c r="S540" s="64"/>
      <c r="T540" s="64">
        <v>22906.9</v>
      </c>
      <c r="U540" s="64"/>
      <c r="V540" s="64"/>
      <c r="W540" s="64"/>
      <c r="X540" s="64"/>
      <c r="Y540" s="64"/>
      <c r="Z540" s="64"/>
      <c r="AA540" s="64"/>
      <c r="AB540" s="64"/>
    </row>
    <row r="541" spans="1:28" s="16" customFormat="1" ht="37.5" customHeight="1">
      <c r="A541" s="47" t="s">
        <v>624</v>
      </c>
      <c r="B541" s="69" t="s">
        <v>276</v>
      </c>
      <c r="C541" s="47" t="s">
        <v>103</v>
      </c>
      <c r="D541" s="47" t="s">
        <v>292</v>
      </c>
      <c r="E541" s="47" t="s">
        <v>367</v>
      </c>
      <c r="F541" s="47"/>
      <c r="G541" s="61">
        <f t="shared" si="99"/>
        <v>207766.6</v>
      </c>
      <c r="H541" s="61">
        <f t="shared" si="99"/>
        <v>201827.8</v>
      </c>
      <c r="I541" s="61">
        <f t="shared" si="99"/>
        <v>201827.8</v>
      </c>
      <c r="J541" s="66"/>
      <c r="K541" s="67"/>
      <c r="L541" s="68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</row>
    <row r="542" spans="1:28" s="16" customFormat="1" ht="41.25" customHeight="1">
      <c r="A542" s="47" t="s">
        <v>846</v>
      </c>
      <c r="B542" s="69" t="s">
        <v>277</v>
      </c>
      <c r="C542" s="47" t="s">
        <v>103</v>
      </c>
      <c r="D542" s="47" t="s">
        <v>292</v>
      </c>
      <c r="E542" s="47" t="s">
        <v>368</v>
      </c>
      <c r="F542" s="47"/>
      <c r="G542" s="61">
        <f>G543+G590+G552+G577+G557+G587+G584+G564+G569+G574+G593</f>
        <v>207766.6</v>
      </c>
      <c r="H542" s="61">
        <f>H543+H590+H552+H577+H557+H587+H584+H564+H569+H574</f>
        <v>201827.8</v>
      </c>
      <c r="I542" s="61">
        <f>I543+I590+I552+I577+I557+I587+I584+I564+I569+I574</f>
        <v>201827.8</v>
      </c>
      <c r="J542" s="66"/>
      <c r="K542" s="67"/>
      <c r="L542" s="68"/>
      <c r="M542" s="64">
        <f>-15.9+110+463</f>
        <v>557.1</v>
      </c>
      <c r="N542" s="64"/>
      <c r="O542" s="64"/>
      <c r="P542" s="64"/>
      <c r="Q542" s="64"/>
      <c r="R542" s="64"/>
      <c r="S542" s="64"/>
      <c r="T542" s="64"/>
      <c r="U542" s="64"/>
      <c r="V542" s="64"/>
      <c r="W542" s="64">
        <v>2398.4</v>
      </c>
      <c r="X542" s="64"/>
      <c r="Y542" s="64"/>
      <c r="Z542" s="64"/>
      <c r="AA542" s="64"/>
      <c r="AB542" s="64"/>
    </row>
    <row r="543" spans="1:28" s="16" customFormat="1" ht="84.75" customHeight="1">
      <c r="A543" s="47" t="s">
        <v>847</v>
      </c>
      <c r="B543" s="60" t="s">
        <v>786</v>
      </c>
      <c r="C543" s="47" t="s">
        <v>103</v>
      </c>
      <c r="D543" s="47" t="s">
        <v>292</v>
      </c>
      <c r="E543" s="47" t="s">
        <v>787</v>
      </c>
      <c r="F543" s="47"/>
      <c r="G543" s="61">
        <f>G544+G546+G548+G550</f>
        <v>46960.9</v>
      </c>
      <c r="H543" s="61">
        <f>H544+H546+H548+H550</f>
        <v>43383</v>
      </c>
      <c r="I543" s="61">
        <f>I544+I546+I548+I550</f>
        <v>43383</v>
      </c>
      <c r="J543" s="66"/>
      <c r="K543" s="67"/>
      <c r="L543" s="68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>
        <v>35690.2</v>
      </c>
      <c r="Z543" s="64"/>
      <c r="AA543" s="64">
        <v>43383.1</v>
      </c>
      <c r="AB543" s="64"/>
    </row>
    <row r="544" spans="1:28" s="16" customFormat="1" ht="81" customHeight="1">
      <c r="A544" s="47" t="s">
        <v>848</v>
      </c>
      <c r="B544" s="62" t="s">
        <v>188</v>
      </c>
      <c r="C544" s="47" t="s">
        <v>103</v>
      </c>
      <c r="D544" s="47" t="s">
        <v>292</v>
      </c>
      <c r="E544" s="47" t="s">
        <v>787</v>
      </c>
      <c r="F544" s="47" t="s">
        <v>186</v>
      </c>
      <c r="G544" s="61">
        <f>G545</f>
        <v>8068.8</v>
      </c>
      <c r="H544" s="61">
        <f>H545</f>
        <v>8068.7</v>
      </c>
      <c r="I544" s="61">
        <f>I545</f>
        <v>8068.7</v>
      </c>
      <c r="J544" s="66"/>
      <c r="K544" s="67"/>
      <c r="L544" s="68"/>
      <c r="M544" s="64">
        <f>SUM(315-195.2+200+364.5-293)-0.1+102.8-42+200+386</f>
        <v>1038</v>
      </c>
      <c r="N544" s="64"/>
      <c r="O544" s="64"/>
      <c r="P544" s="64"/>
      <c r="Q544" s="64"/>
      <c r="R544" s="64"/>
      <c r="S544" s="64"/>
      <c r="T544" s="64"/>
      <c r="U544" s="64"/>
      <c r="V544" s="64"/>
      <c r="W544" s="64">
        <f>32+1389.3+1121.1+140</f>
        <v>2682.3999999999996</v>
      </c>
      <c r="X544" s="64"/>
      <c r="Y544" s="64"/>
      <c r="Z544" s="64"/>
      <c r="AA544" s="64"/>
      <c r="AB544" s="64"/>
    </row>
    <row r="545" spans="1:28" s="16" customFormat="1" ht="29.25" customHeight="1">
      <c r="A545" s="47" t="s">
        <v>716</v>
      </c>
      <c r="B545" s="62" t="s">
        <v>189</v>
      </c>
      <c r="C545" s="47" t="s">
        <v>103</v>
      </c>
      <c r="D545" s="47" t="s">
        <v>292</v>
      </c>
      <c r="E545" s="47" t="s">
        <v>787</v>
      </c>
      <c r="F545" s="47" t="s">
        <v>218</v>
      </c>
      <c r="G545" s="71">
        <v>8068.8</v>
      </c>
      <c r="H545" s="71">
        <v>8068.7</v>
      </c>
      <c r="I545" s="71">
        <v>8068.7</v>
      </c>
      <c r="J545" s="66"/>
      <c r="K545" s="67"/>
      <c r="L545" s="68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</row>
    <row r="546" spans="1:28" s="16" customFormat="1" ht="39" customHeight="1">
      <c r="A546" s="47" t="s">
        <v>147</v>
      </c>
      <c r="B546" s="60" t="s">
        <v>145</v>
      </c>
      <c r="C546" s="47" t="s">
        <v>103</v>
      </c>
      <c r="D546" s="47" t="s">
        <v>292</v>
      </c>
      <c r="E546" s="47" t="s">
        <v>787</v>
      </c>
      <c r="F546" s="47" t="s">
        <v>108</v>
      </c>
      <c r="G546" s="61">
        <f>G547</f>
        <v>18871.8</v>
      </c>
      <c r="H546" s="61">
        <f>H547</f>
        <v>16471.8</v>
      </c>
      <c r="I546" s="61">
        <f>I547</f>
        <v>16471.8</v>
      </c>
      <c r="J546" s="66"/>
      <c r="K546" s="67"/>
      <c r="L546" s="68"/>
      <c r="M546" s="64">
        <f>284.1+463.3</f>
        <v>747.4000000000001</v>
      </c>
      <c r="N546" s="64"/>
      <c r="O546" s="64"/>
      <c r="P546" s="64"/>
      <c r="Q546" s="64"/>
      <c r="R546" s="64"/>
      <c r="S546" s="64"/>
      <c r="T546" s="64"/>
      <c r="U546" s="64"/>
      <c r="V546" s="64"/>
      <c r="W546" s="64">
        <f>353.4-759.5+1700</f>
        <v>1293.9</v>
      </c>
      <c r="X546" s="64"/>
      <c r="Y546" s="64"/>
      <c r="Z546" s="64"/>
      <c r="AA546" s="64"/>
      <c r="AB546" s="64"/>
    </row>
    <row r="547" spans="1:28" s="16" customFormat="1" ht="40.5" customHeight="1">
      <c r="A547" s="47" t="s">
        <v>922</v>
      </c>
      <c r="B547" s="60" t="s">
        <v>146</v>
      </c>
      <c r="C547" s="47" t="s">
        <v>103</v>
      </c>
      <c r="D547" s="47" t="s">
        <v>292</v>
      </c>
      <c r="E547" s="47" t="s">
        <v>787</v>
      </c>
      <c r="F547" s="47" t="s">
        <v>101</v>
      </c>
      <c r="G547" s="71">
        <v>18871.8</v>
      </c>
      <c r="H547" s="71">
        <v>16471.8</v>
      </c>
      <c r="I547" s="71">
        <v>16471.8</v>
      </c>
      <c r="J547" s="66"/>
      <c r="K547" s="67"/>
      <c r="L547" s="68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>
        <v>2400</v>
      </c>
      <c r="AB547" s="64"/>
    </row>
    <row r="548" spans="1:28" s="16" customFormat="1" ht="47.25" customHeight="1">
      <c r="A548" s="47" t="s">
        <v>1140</v>
      </c>
      <c r="B548" s="60" t="s">
        <v>278</v>
      </c>
      <c r="C548" s="47" t="s">
        <v>103</v>
      </c>
      <c r="D548" s="47" t="s">
        <v>292</v>
      </c>
      <c r="E548" s="47" t="s">
        <v>787</v>
      </c>
      <c r="F548" s="47" t="s">
        <v>164</v>
      </c>
      <c r="G548" s="61">
        <f>G549</f>
        <v>19878.9</v>
      </c>
      <c r="H548" s="61">
        <f>H549</f>
        <v>18678.9</v>
      </c>
      <c r="I548" s="61">
        <f>I549</f>
        <v>18678.9</v>
      </c>
      <c r="J548" s="66"/>
      <c r="K548" s="67"/>
      <c r="L548" s="68"/>
      <c r="M548" s="64">
        <v>256.2</v>
      </c>
      <c r="N548" s="64"/>
      <c r="O548" s="64"/>
      <c r="P548" s="64"/>
      <c r="Q548" s="64"/>
      <c r="R548" s="64"/>
      <c r="S548" s="64"/>
      <c r="T548" s="64"/>
      <c r="U548" s="64"/>
      <c r="V548" s="64"/>
      <c r="W548" s="64">
        <v>27.7</v>
      </c>
      <c r="X548" s="64"/>
      <c r="Y548" s="64"/>
      <c r="Z548" s="64"/>
      <c r="AA548" s="64"/>
      <c r="AB548" s="64"/>
    </row>
    <row r="549" spans="1:28" s="16" customFormat="1" ht="25.5" customHeight="1">
      <c r="A549" s="47" t="s">
        <v>1141</v>
      </c>
      <c r="B549" s="60" t="s">
        <v>166</v>
      </c>
      <c r="C549" s="47" t="s">
        <v>103</v>
      </c>
      <c r="D549" s="47" t="s">
        <v>292</v>
      </c>
      <c r="E549" s="47" t="s">
        <v>787</v>
      </c>
      <c r="F549" s="47" t="s">
        <v>165</v>
      </c>
      <c r="G549" s="71">
        <v>19878.9</v>
      </c>
      <c r="H549" s="71">
        <v>18678.9</v>
      </c>
      <c r="I549" s="71">
        <v>18678.9</v>
      </c>
      <c r="J549" s="66"/>
      <c r="K549" s="67">
        <v>2289.7</v>
      </c>
      <c r="L549" s="68"/>
      <c r="M549" s="64"/>
      <c r="N549" s="64"/>
      <c r="O549" s="64"/>
      <c r="P549" s="64"/>
      <c r="Q549" s="64"/>
      <c r="R549" s="64"/>
      <c r="S549" s="64"/>
      <c r="T549" s="64">
        <v>3950.3</v>
      </c>
      <c r="U549" s="64"/>
      <c r="V549" s="64"/>
      <c r="W549" s="64"/>
      <c r="X549" s="64"/>
      <c r="Y549" s="64"/>
      <c r="Z549" s="64"/>
      <c r="AA549" s="64">
        <v>1200</v>
      </c>
      <c r="AB549" s="64"/>
    </row>
    <row r="550" spans="1:28" s="16" customFormat="1" ht="25.5" customHeight="1">
      <c r="A550" s="47" t="s">
        <v>1142</v>
      </c>
      <c r="B550" s="62" t="s">
        <v>205</v>
      </c>
      <c r="C550" s="47" t="s">
        <v>103</v>
      </c>
      <c r="D550" s="47" t="s">
        <v>292</v>
      </c>
      <c r="E550" s="47" t="s">
        <v>787</v>
      </c>
      <c r="F550" s="47" t="s">
        <v>208</v>
      </c>
      <c r="G550" s="71">
        <f>G551</f>
        <v>141.4</v>
      </c>
      <c r="H550" s="71">
        <f>H551</f>
        <v>163.6</v>
      </c>
      <c r="I550" s="71">
        <f>I551</f>
        <v>163.6</v>
      </c>
      <c r="J550" s="66"/>
      <c r="K550" s="67"/>
      <c r="L550" s="68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</row>
    <row r="551" spans="1:28" s="16" customFormat="1" ht="27.75" customHeight="1">
      <c r="A551" s="47" t="s">
        <v>1143</v>
      </c>
      <c r="B551" s="62" t="s">
        <v>206</v>
      </c>
      <c r="C551" s="47" t="s">
        <v>103</v>
      </c>
      <c r="D551" s="47" t="s">
        <v>292</v>
      </c>
      <c r="E551" s="47" t="s">
        <v>787</v>
      </c>
      <c r="F551" s="47" t="s">
        <v>209</v>
      </c>
      <c r="G551" s="71">
        <v>141.4</v>
      </c>
      <c r="H551" s="71">
        <v>163.6</v>
      </c>
      <c r="I551" s="71">
        <v>163.6</v>
      </c>
      <c r="J551" s="66"/>
      <c r="K551" s="67"/>
      <c r="L551" s="68">
        <f>740.4+249.6</f>
        <v>990</v>
      </c>
      <c r="M551" s="64">
        <f>-198.1-29.1-79.1-35.9-20-23</f>
        <v>-385.19999999999993</v>
      </c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>
        <v>-22.2</v>
      </c>
      <c r="AB551" s="64"/>
    </row>
    <row r="552" spans="1:28" s="16" customFormat="1" ht="127.5" customHeight="1">
      <c r="A552" s="47" t="s">
        <v>1144</v>
      </c>
      <c r="B552" s="60" t="s">
        <v>791</v>
      </c>
      <c r="C552" s="47" t="s">
        <v>103</v>
      </c>
      <c r="D552" s="47" t="s">
        <v>292</v>
      </c>
      <c r="E552" s="47" t="s">
        <v>594</v>
      </c>
      <c r="F552" s="47"/>
      <c r="G552" s="71">
        <f>G553+G555</f>
        <v>12543.4</v>
      </c>
      <c r="H552" s="71">
        <f>H553+H555</f>
        <v>12543.4</v>
      </c>
      <c r="I552" s="71">
        <f>I553+I555</f>
        <v>12543.4</v>
      </c>
      <c r="J552" s="66"/>
      <c r="K552" s="67"/>
      <c r="L552" s="68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>
        <v>3844.3</v>
      </c>
      <c r="Z552" s="64"/>
      <c r="AA552" s="64">
        <v>12543.4</v>
      </c>
      <c r="AB552" s="64"/>
    </row>
    <row r="553" spans="1:28" s="16" customFormat="1" ht="87" customHeight="1">
      <c r="A553" s="47" t="s">
        <v>1145</v>
      </c>
      <c r="B553" s="62" t="s">
        <v>188</v>
      </c>
      <c r="C553" s="47" t="s">
        <v>103</v>
      </c>
      <c r="D553" s="47" t="s">
        <v>292</v>
      </c>
      <c r="E553" s="47" t="s">
        <v>594</v>
      </c>
      <c r="F553" s="47" t="s">
        <v>186</v>
      </c>
      <c r="G553" s="71">
        <f>G554</f>
        <v>7023</v>
      </c>
      <c r="H553" s="71">
        <f>H554</f>
        <v>7023</v>
      </c>
      <c r="I553" s="71">
        <f>I554</f>
        <v>7023</v>
      </c>
      <c r="J553" s="66"/>
      <c r="K553" s="67"/>
      <c r="L553" s="68">
        <f>333.5+1038.3</f>
        <v>1371.8</v>
      </c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</row>
    <row r="554" spans="1:28" s="16" customFormat="1" ht="30" customHeight="1">
      <c r="A554" s="47" t="s">
        <v>923</v>
      </c>
      <c r="B554" s="62" t="s">
        <v>189</v>
      </c>
      <c r="C554" s="47" t="s">
        <v>103</v>
      </c>
      <c r="D554" s="47" t="s">
        <v>292</v>
      </c>
      <c r="E554" s="47" t="s">
        <v>594</v>
      </c>
      <c r="F554" s="47" t="s">
        <v>218</v>
      </c>
      <c r="G554" s="71">
        <v>7023</v>
      </c>
      <c r="H554" s="71">
        <v>7023</v>
      </c>
      <c r="I554" s="71">
        <v>7023</v>
      </c>
      <c r="J554" s="66"/>
      <c r="K554" s="67"/>
      <c r="L554" s="68"/>
      <c r="M554" s="64"/>
      <c r="N554" s="64"/>
      <c r="O554" s="64"/>
      <c r="P554" s="64"/>
      <c r="Q554" s="64"/>
      <c r="R554" s="64"/>
      <c r="S554" s="64">
        <v>600</v>
      </c>
      <c r="T554" s="64"/>
      <c r="U554" s="64"/>
      <c r="V554" s="64"/>
      <c r="W554" s="64"/>
      <c r="X554" s="64"/>
      <c r="Y554" s="64"/>
      <c r="Z554" s="64"/>
      <c r="AA554" s="64"/>
      <c r="AB554" s="64"/>
    </row>
    <row r="555" spans="1:28" s="16" customFormat="1" ht="51.75" customHeight="1">
      <c r="A555" s="47" t="s">
        <v>924</v>
      </c>
      <c r="B555" s="60" t="s">
        <v>278</v>
      </c>
      <c r="C555" s="47" t="s">
        <v>103</v>
      </c>
      <c r="D555" s="47" t="s">
        <v>292</v>
      </c>
      <c r="E555" s="47" t="s">
        <v>594</v>
      </c>
      <c r="F555" s="47" t="s">
        <v>164</v>
      </c>
      <c r="G555" s="71">
        <f>G556</f>
        <v>5520.4</v>
      </c>
      <c r="H555" s="71">
        <f>H556</f>
        <v>5520.4</v>
      </c>
      <c r="I555" s="71">
        <f>I556</f>
        <v>5520.4</v>
      </c>
      <c r="J555" s="66"/>
      <c r="K555" s="67"/>
      <c r="L555" s="68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</row>
    <row r="556" spans="1:28" s="16" customFormat="1" ht="33" customHeight="1">
      <c r="A556" s="47" t="s">
        <v>925</v>
      </c>
      <c r="B556" s="60" t="s">
        <v>166</v>
      </c>
      <c r="C556" s="47" t="s">
        <v>103</v>
      </c>
      <c r="D556" s="47" t="s">
        <v>292</v>
      </c>
      <c r="E556" s="47" t="s">
        <v>594</v>
      </c>
      <c r="F556" s="47" t="s">
        <v>165</v>
      </c>
      <c r="G556" s="71">
        <v>5520.4</v>
      </c>
      <c r="H556" s="71">
        <v>5520.4</v>
      </c>
      <c r="I556" s="71">
        <v>5520.4</v>
      </c>
      <c r="J556" s="66"/>
      <c r="K556" s="67"/>
      <c r="L556" s="68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>
        <v>1200</v>
      </c>
      <c r="Y556" s="64"/>
      <c r="Z556" s="64"/>
      <c r="AA556" s="64"/>
      <c r="AB556" s="64"/>
    </row>
    <row r="557" spans="1:28" s="16" customFormat="1" ht="225" customHeight="1">
      <c r="A557" s="47" t="s">
        <v>926</v>
      </c>
      <c r="B557" s="60" t="s">
        <v>488</v>
      </c>
      <c r="C557" s="47" t="s">
        <v>103</v>
      </c>
      <c r="D557" s="47" t="s">
        <v>292</v>
      </c>
      <c r="E557" s="47" t="s">
        <v>386</v>
      </c>
      <c r="F557" s="47"/>
      <c r="G557" s="71">
        <f>SUM(G558+G560+G562)</f>
        <v>23885.1</v>
      </c>
      <c r="H557" s="71">
        <f>SUM(H558+H560+H562)</f>
        <v>23885.1</v>
      </c>
      <c r="I557" s="71">
        <f>SUM(I558+I560+I562)</f>
        <v>23885.1</v>
      </c>
      <c r="J557" s="66"/>
      <c r="K557" s="67"/>
      <c r="L557" s="68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>
        <v>15852.6</v>
      </c>
      <c r="AA557" s="64"/>
      <c r="AB557" s="64">
        <v>23885.1</v>
      </c>
    </row>
    <row r="558" spans="1:28" s="16" customFormat="1" ht="86.25" customHeight="1">
      <c r="A558" s="47" t="s">
        <v>927</v>
      </c>
      <c r="B558" s="62" t="s">
        <v>188</v>
      </c>
      <c r="C558" s="47" t="s">
        <v>103</v>
      </c>
      <c r="D558" s="47" t="s">
        <v>292</v>
      </c>
      <c r="E558" s="47" t="s">
        <v>386</v>
      </c>
      <c r="F558" s="47" t="s">
        <v>186</v>
      </c>
      <c r="G558" s="71">
        <f>SUM(G559)</f>
        <v>13602.3</v>
      </c>
      <c r="H558" s="71">
        <f>SUM(H559)</f>
        <v>13602.3</v>
      </c>
      <c r="I558" s="71">
        <f>SUM(I559)</f>
        <v>13602.3</v>
      </c>
      <c r="J558" s="66"/>
      <c r="K558" s="67"/>
      <c r="L558" s="68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</row>
    <row r="559" spans="1:28" s="16" customFormat="1" ht="34.5" customHeight="1">
      <c r="A559" s="47" t="s">
        <v>625</v>
      </c>
      <c r="B559" s="62" t="s">
        <v>189</v>
      </c>
      <c r="C559" s="47" t="s">
        <v>103</v>
      </c>
      <c r="D559" s="47" t="s">
        <v>292</v>
      </c>
      <c r="E559" s="47" t="s">
        <v>386</v>
      </c>
      <c r="F559" s="47" t="s">
        <v>218</v>
      </c>
      <c r="G559" s="71">
        <v>13602.3</v>
      </c>
      <c r="H559" s="71">
        <v>13602.3</v>
      </c>
      <c r="I559" s="71">
        <v>13602.3</v>
      </c>
      <c r="J559" s="66"/>
      <c r="K559" s="67"/>
      <c r="L559" s="68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</row>
    <row r="560" spans="1:28" s="16" customFormat="1" ht="38.25" customHeight="1">
      <c r="A560" s="47" t="s">
        <v>626</v>
      </c>
      <c r="B560" s="60" t="s">
        <v>145</v>
      </c>
      <c r="C560" s="47" t="s">
        <v>103</v>
      </c>
      <c r="D560" s="47" t="s">
        <v>292</v>
      </c>
      <c r="E560" s="47" t="s">
        <v>386</v>
      </c>
      <c r="F560" s="47" t="s">
        <v>108</v>
      </c>
      <c r="G560" s="71">
        <f>SUM(G561)</f>
        <v>240</v>
      </c>
      <c r="H560" s="71">
        <f>SUM(H561)</f>
        <v>240</v>
      </c>
      <c r="I560" s="71">
        <f>SUM(I561)</f>
        <v>240</v>
      </c>
      <c r="J560" s="66"/>
      <c r="K560" s="67"/>
      <c r="L560" s="68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</row>
    <row r="561" spans="1:28" s="16" customFormat="1" ht="37.5" customHeight="1">
      <c r="A561" s="47" t="s">
        <v>627</v>
      </c>
      <c r="B561" s="60" t="s">
        <v>146</v>
      </c>
      <c r="C561" s="47" t="s">
        <v>103</v>
      </c>
      <c r="D561" s="47" t="s">
        <v>292</v>
      </c>
      <c r="E561" s="47" t="s">
        <v>386</v>
      </c>
      <c r="F561" s="47" t="s">
        <v>101</v>
      </c>
      <c r="G561" s="71">
        <v>240</v>
      </c>
      <c r="H561" s="71">
        <v>240</v>
      </c>
      <c r="I561" s="71">
        <v>240</v>
      </c>
      <c r="J561" s="66"/>
      <c r="K561" s="67"/>
      <c r="L561" s="68"/>
      <c r="M561" s="64"/>
      <c r="N561" s="64"/>
      <c r="O561" s="64"/>
      <c r="P561" s="64"/>
      <c r="Q561" s="64"/>
      <c r="R561" s="64"/>
      <c r="S561" s="64">
        <v>892.5</v>
      </c>
      <c r="T561" s="64"/>
      <c r="U561" s="64"/>
      <c r="V561" s="64"/>
      <c r="W561" s="64"/>
      <c r="X561" s="64"/>
      <c r="Y561" s="64"/>
      <c r="Z561" s="64"/>
      <c r="AA561" s="64"/>
      <c r="AB561" s="64"/>
    </row>
    <row r="562" spans="1:28" s="16" customFormat="1" ht="44.25" customHeight="1">
      <c r="A562" s="47" t="s">
        <v>403</v>
      </c>
      <c r="B562" s="60" t="s">
        <v>278</v>
      </c>
      <c r="C562" s="47" t="s">
        <v>103</v>
      </c>
      <c r="D562" s="47" t="s">
        <v>292</v>
      </c>
      <c r="E562" s="47" t="s">
        <v>386</v>
      </c>
      <c r="F562" s="47" t="s">
        <v>164</v>
      </c>
      <c r="G562" s="71">
        <f>SUM(G563)</f>
        <v>10042.8</v>
      </c>
      <c r="H562" s="71">
        <f>SUM(H563)</f>
        <v>10042.8</v>
      </c>
      <c r="I562" s="71">
        <f>SUM(I563)</f>
        <v>10042.8</v>
      </c>
      <c r="J562" s="66"/>
      <c r="K562" s="67"/>
      <c r="L562" s="68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</row>
    <row r="563" spans="1:28" s="16" customFormat="1" ht="28.5" customHeight="1">
      <c r="A563" s="47" t="s">
        <v>849</v>
      </c>
      <c r="B563" s="60" t="s">
        <v>166</v>
      </c>
      <c r="C563" s="47" t="s">
        <v>103</v>
      </c>
      <c r="D563" s="47" t="s">
        <v>292</v>
      </c>
      <c r="E563" s="47" t="s">
        <v>386</v>
      </c>
      <c r="F563" s="47" t="s">
        <v>165</v>
      </c>
      <c r="G563" s="71">
        <v>10042.8</v>
      </c>
      <c r="H563" s="71">
        <v>10042.8</v>
      </c>
      <c r="I563" s="71">
        <v>10042.8</v>
      </c>
      <c r="J563" s="66"/>
      <c r="K563" s="67"/>
      <c r="L563" s="68">
        <v>482.6</v>
      </c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>
        <f>-892.5+54.4+194.7</f>
        <v>-643.4000000000001</v>
      </c>
      <c r="Y563" s="64"/>
      <c r="Z563" s="64"/>
      <c r="AA563" s="64"/>
      <c r="AB563" s="64"/>
    </row>
    <row r="564" spans="1:28" s="16" customFormat="1" ht="137.25" customHeight="1">
      <c r="A564" s="47" t="s">
        <v>928</v>
      </c>
      <c r="B564" s="77" t="s">
        <v>653</v>
      </c>
      <c r="C564" s="47" t="s">
        <v>103</v>
      </c>
      <c r="D564" s="47" t="s">
        <v>292</v>
      </c>
      <c r="E564" s="47" t="s">
        <v>569</v>
      </c>
      <c r="F564" s="47"/>
      <c r="G564" s="71">
        <f>SUM(G567+G565)</f>
        <v>1305</v>
      </c>
      <c r="H564" s="71">
        <f>SUM(H567+H565)</f>
        <v>1044</v>
      </c>
      <c r="I564" s="71">
        <f>SUM(I567+I565)</f>
        <v>1044</v>
      </c>
      <c r="J564" s="66"/>
      <c r="K564" s="67"/>
      <c r="L564" s="68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>
        <v>1305</v>
      </c>
    </row>
    <row r="565" spans="1:28" s="16" customFormat="1" ht="47.25" customHeight="1">
      <c r="A565" s="47" t="s">
        <v>929</v>
      </c>
      <c r="B565" s="60" t="s">
        <v>145</v>
      </c>
      <c r="C565" s="47" t="s">
        <v>103</v>
      </c>
      <c r="D565" s="47" t="s">
        <v>292</v>
      </c>
      <c r="E565" s="47" t="s">
        <v>569</v>
      </c>
      <c r="F565" s="47" t="s">
        <v>108</v>
      </c>
      <c r="G565" s="71">
        <f aca="true" t="shared" si="100" ref="G565:I567">SUM(G566)</f>
        <v>955</v>
      </c>
      <c r="H565" s="71">
        <f t="shared" si="100"/>
        <v>1044</v>
      </c>
      <c r="I565" s="71">
        <f t="shared" si="100"/>
        <v>1044</v>
      </c>
      <c r="J565" s="66"/>
      <c r="K565" s="67"/>
      <c r="L565" s="68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</row>
    <row r="566" spans="1:28" s="16" customFormat="1" ht="46.5" customHeight="1">
      <c r="A566" s="47" t="s">
        <v>930</v>
      </c>
      <c r="B566" s="60" t="s">
        <v>146</v>
      </c>
      <c r="C566" s="47" t="s">
        <v>103</v>
      </c>
      <c r="D566" s="47" t="s">
        <v>292</v>
      </c>
      <c r="E566" s="47" t="s">
        <v>569</v>
      </c>
      <c r="F566" s="47" t="s">
        <v>101</v>
      </c>
      <c r="G566" s="71">
        <v>955</v>
      </c>
      <c r="H566" s="71">
        <v>1044</v>
      </c>
      <c r="I566" s="71">
        <v>1044</v>
      </c>
      <c r="J566" s="66"/>
      <c r="K566" s="67"/>
      <c r="L566" s="68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</row>
    <row r="567" spans="1:28" s="16" customFormat="1" ht="45.75" customHeight="1">
      <c r="A567" s="47" t="s">
        <v>1146</v>
      </c>
      <c r="B567" s="60" t="s">
        <v>278</v>
      </c>
      <c r="C567" s="47" t="s">
        <v>103</v>
      </c>
      <c r="D567" s="47" t="s">
        <v>292</v>
      </c>
      <c r="E567" s="47" t="s">
        <v>569</v>
      </c>
      <c r="F567" s="47" t="s">
        <v>164</v>
      </c>
      <c r="G567" s="71">
        <f t="shared" si="100"/>
        <v>350</v>
      </c>
      <c r="H567" s="71">
        <f t="shared" si="100"/>
        <v>0</v>
      </c>
      <c r="I567" s="71">
        <f t="shared" si="100"/>
        <v>0</v>
      </c>
      <c r="J567" s="66"/>
      <c r="K567" s="67"/>
      <c r="L567" s="68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>
        <f>965.6-194.7</f>
        <v>770.9000000000001</v>
      </c>
      <c r="Y567" s="64"/>
      <c r="Z567" s="64"/>
      <c r="AA567" s="64"/>
      <c r="AB567" s="64"/>
    </row>
    <row r="568" spans="1:28" s="16" customFormat="1" ht="30.75" customHeight="1">
      <c r="A568" s="47" t="s">
        <v>1147</v>
      </c>
      <c r="B568" s="60" t="s">
        <v>166</v>
      </c>
      <c r="C568" s="47" t="s">
        <v>103</v>
      </c>
      <c r="D568" s="47" t="s">
        <v>292</v>
      </c>
      <c r="E568" s="47" t="s">
        <v>569</v>
      </c>
      <c r="F568" s="47" t="s">
        <v>165</v>
      </c>
      <c r="G568" s="71">
        <v>350</v>
      </c>
      <c r="H568" s="71">
        <v>0</v>
      </c>
      <c r="I568" s="71">
        <v>0</v>
      </c>
      <c r="J568" s="66"/>
      <c r="K568" s="67"/>
      <c r="L568" s="68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>
        <v>1080</v>
      </c>
      <c r="AA568" s="64"/>
      <c r="AB568" s="64"/>
    </row>
    <row r="569" spans="1:28" s="16" customFormat="1" ht="132.75" customHeight="1">
      <c r="A569" s="47" t="s">
        <v>1148</v>
      </c>
      <c r="B569" s="77" t="s">
        <v>654</v>
      </c>
      <c r="C569" s="47" t="s">
        <v>103</v>
      </c>
      <c r="D569" s="47" t="s">
        <v>292</v>
      </c>
      <c r="E569" s="47" t="s">
        <v>569</v>
      </c>
      <c r="F569" s="47"/>
      <c r="G569" s="71">
        <f>SUM(G572+G570)</f>
        <v>130.5</v>
      </c>
      <c r="H569" s="71">
        <f>SUM(H572+H570)</f>
        <v>104.4</v>
      </c>
      <c r="I569" s="71">
        <f>SUM(I572+I570)</f>
        <v>104.4</v>
      </c>
      <c r="J569" s="66"/>
      <c r="K569" s="67"/>
      <c r="L569" s="68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>
        <f>24+83.3-21.6</f>
        <v>85.69999999999999</v>
      </c>
      <c r="X569" s="64"/>
      <c r="Y569" s="64">
        <v>180</v>
      </c>
      <c r="Z569" s="64"/>
      <c r="AA569" s="64">
        <v>130.5</v>
      </c>
      <c r="AB569" s="64"/>
    </row>
    <row r="570" spans="1:28" s="16" customFormat="1" ht="43.5" customHeight="1">
      <c r="A570" s="47" t="s">
        <v>1149</v>
      </c>
      <c r="B570" s="60" t="s">
        <v>145</v>
      </c>
      <c r="C570" s="47" t="s">
        <v>103</v>
      </c>
      <c r="D570" s="47" t="s">
        <v>292</v>
      </c>
      <c r="E570" s="47" t="s">
        <v>569</v>
      </c>
      <c r="F570" s="47" t="s">
        <v>108</v>
      </c>
      <c r="G570" s="71">
        <f aca="true" t="shared" si="101" ref="G570:I572">SUM(G571)</f>
        <v>95.5</v>
      </c>
      <c r="H570" s="71">
        <f t="shared" si="101"/>
        <v>104.4</v>
      </c>
      <c r="I570" s="71">
        <f t="shared" si="101"/>
        <v>104.4</v>
      </c>
      <c r="J570" s="66"/>
      <c r="K570" s="67"/>
      <c r="L570" s="68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</row>
    <row r="571" spans="1:28" s="16" customFormat="1" ht="45.75" customHeight="1">
      <c r="A571" s="47" t="s">
        <v>1150</v>
      </c>
      <c r="B571" s="60" t="s">
        <v>146</v>
      </c>
      <c r="C571" s="47" t="s">
        <v>103</v>
      </c>
      <c r="D571" s="47" t="s">
        <v>292</v>
      </c>
      <c r="E571" s="47" t="s">
        <v>569</v>
      </c>
      <c r="F571" s="47" t="s">
        <v>101</v>
      </c>
      <c r="G571" s="71">
        <v>95.5</v>
      </c>
      <c r="H571" s="71">
        <v>104.4</v>
      </c>
      <c r="I571" s="71">
        <v>104.4</v>
      </c>
      <c r="J571" s="66"/>
      <c r="K571" s="67"/>
      <c r="L571" s="68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</row>
    <row r="572" spans="1:28" s="16" customFormat="1" ht="53.25" customHeight="1">
      <c r="A572" s="47" t="s">
        <v>1151</v>
      </c>
      <c r="B572" s="60" t="s">
        <v>278</v>
      </c>
      <c r="C572" s="47" t="s">
        <v>103</v>
      </c>
      <c r="D572" s="47" t="s">
        <v>292</v>
      </c>
      <c r="E572" s="47" t="s">
        <v>569</v>
      </c>
      <c r="F572" s="47" t="s">
        <v>164</v>
      </c>
      <c r="G572" s="71">
        <f t="shared" si="101"/>
        <v>35</v>
      </c>
      <c r="H572" s="71">
        <f t="shared" si="101"/>
        <v>0</v>
      </c>
      <c r="I572" s="71">
        <f t="shared" si="101"/>
        <v>0</v>
      </c>
      <c r="J572" s="66"/>
      <c r="K572" s="67"/>
      <c r="L572" s="68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</row>
    <row r="573" spans="1:28" s="16" customFormat="1" ht="33" customHeight="1">
      <c r="A573" s="47" t="s">
        <v>1152</v>
      </c>
      <c r="B573" s="60" t="s">
        <v>166</v>
      </c>
      <c r="C573" s="47" t="s">
        <v>103</v>
      </c>
      <c r="D573" s="47" t="s">
        <v>292</v>
      </c>
      <c r="E573" s="47" t="s">
        <v>569</v>
      </c>
      <c r="F573" s="47" t="s">
        <v>165</v>
      </c>
      <c r="G573" s="71">
        <v>35</v>
      </c>
      <c r="H573" s="71">
        <v>0</v>
      </c>
      <c r="I573" s="71">
        <v>0</v>
      </c>
      <c r="J573" s="66">
        <v>96724.2</v>
      </c>
      <c r="K573" s="67"/>
      <c r="L573" s="68"/>
      <c r="M573" s="64"/>
      <c r="N573" s="64"/>
      <c r="O573" s="64"/>
      <c r="P573" s="64"/>
      <c r="Q573" s="64"/>
      <c r="R573" s="64"/>
      <c r="S573" s="64">
        <v>87903.3</v>
      </c>
      <c r="T573" s="64"/>
      <c r="U573" s="64"/>
      <c r="V573" s="64"/>
      <c r="W573" s="64"/>
      <c r="X573" s="64"/>
      <c r="Y573" s="64"/>
      <c r="Z573" s="64"/>
      <c r="AA573" s="64"/>
      <c r="AB573" s="64"/>
    </row>
    <row r="574" spans="1:28" s="16" customFormat="1" ht="140.25" customHeight="1">
      <c r="A574" s="47" t="s">
        <v>1153</v>
      </c>
      <c r="B574" s="60" t="s">
        <v>1202</v>
      </c>
      <c r="C574" s="47" t="s">
        <v>103</v>
      </c>
      <c r="D574" s="47" t="s">
        <v>292</v>
      </c>
      <c r="E574" s="47" t="s">
        <v>1203</v>
      </c>
      <c r="F574" s="47"/>
      <c r="G574" s="71">
        <f>G575</f>
        <v>400</v>
      </c>
      <c r="H574" s="71">
        <f>H575</f>
        <v>0</v>
      </c>
      <c r="I574" s="71">
        <f>I575</f>
        <v>0</v>
      </c>
      <c r="J574" s="66"/>
      <c r="K574" s="67"/>
      <c r="L574" s="68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>
        <v>400</v>
      </c>
      <c r="AB574" s="64"/>
    </row>
    <row r="575" spans="1:28" s="16" customFormat="1" ht="49.5" customHeight="1">
      <c r="A575" s="47" t="s">
        <v>1154</v>
      </c>
      <c r="B575" s="60" t="s">
        <v>278</v>
      </c>
      <c r="C575" s="47" t="s">
        <v>103</v>
      </c>
      <c r="D575" s="47" t="s">
        <v>292</v>
      </c>
      <c r="E575" s="47" t="s">
        <v>1203</v>
      </c>
      <c r="F575" s="47" t="s">
        <v>164</v>
      </c>
      <c r="G575" s="71">
        <f>SUM(G576)</f>
        <v>400</v>
      </c>
      <c r="H575" s="71">
        <f>SUM(H576)</f>
        <v>0</v>
      </c>
      <c r="I575" s="71">
        <f>SUM(I576)</f>
        <v>0</v>
      </c>
      <c r="J575" s="66"/>
      <c r="K575" s="67"/>
      <c r="L575" s="68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</row>
    <row r="576" spans="1:28" s="16" customFormat="1" ht="33" customHeight="1">
      <c r="A576" s="47" t="s">
        <v>453</v>
      </c>
      <c r="B576" s="60" t="s">
        <v>166</v>
      </c>
      <c r="C576" s="47" t="s">
        <v>103</v>
      </c>
      <c r="D576" s="47" t="s">
        <v>292</v>
      </c>
      <c r="E576" s="47" t="s">
        <v>1203</v>
      </c>
      <c r="F576" s="47" t="s">
        <v>165</v>
      </c>
      <c r="G576" s="71">
        <v>400</v>
      </c>
      <c r="H576" s="71">
        <v>0</v>
      </c>
      <c r="I576" s="71">
        <v>0</v>
      </c>
      <c r="J576" s="66"/>
      <c r="K576" s="67"/>
      <c r="L576" s="68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</row>
    <row r="577" spans="1:28" s="16" customFormat="1" ht="230.25" customHeight="1">
      <c r="A577" s="47" t="s">
        <v>409</v>
      </c>
      <c r="B577" s="60" t="s">
        <v>491</v>
      </c>
      <c r="C577" s="47" t="s">
        <v>103</v>
      </c>
      <c r="D577" s="47" t="s">
        <v>292</v>
      </c>
      <c r="E577" s="47" t="s">
        <v>385</v>
      </c>
      <c r="F577" s="47"/>
      <c r="G577" s="61">
        <f>G578+G580+G582</f>
        <v>121165.49999999999</v>
      </c>
      <c r="H577" s="61">
        <f>H578+H580+H582</f>
        <v>119513.9</v>
      </c>
      <c r="I577" s="61">
        <f>I578+I580+I582</f>
        <v>119513.9</v>
      </c>
      <c r="J577" s="66"/>
      <c r="K577" s="67"/>
      <c r="L577" s="68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>
        <v>99635.6</v>
      </c>
      <c r="AA577" s="64"/>
      <c r="AB577" s="64">
        <v>121165.5</v>
      </c>
    </row>
    <row r="578" spans="1:28" s="16" customFormat="1" ht="91.5" customHeight="1">
      <c r="A578" s="47" t="s">
        <v>410</v>
      </c>
      <c r="B578" s="62" t="s">
        <v>188</v>
      </c>
      <c r="C578" s="47" t="s">
        <v>103</v>
      </c>
      <c r="D578" s="47" t="s">
        <v>292</v>
      </c>
      <c r="E578" s="47" t="s">
        <v>385</v>
      </c>
      <c r="F578" s="47" t="s">
        <v>186</v>
      </c>
      <c r="G578" s="61">
        <f>G579</f>
        <v>67333.9</v>
      </c>
      <c r="H578" s="61">
        <f>H579</f>
        <v>65682.3</v>
      </c>
      <c r="I578" s="61">
        <f>I579</f>
        <v>65682.3</v>
      </c>
      <c r="J578" s="66"/>
      <c r="K578" s="67"/>
      <c r="L578" s="68">
        <v>-12.6</v>
      </c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>
        <v>330.4</v>
      </c>
      <c r="Y578" s="64"/>
      <c r="Z578" s="64"/>
      <c r="AA578" s="64"/>
      <c r="AB578" s="64"/>
    </row>
    <row r="579" spans="1:28" s="16" customFormat="1" ht="34.5" customHeight="1">
      <c r="A579" s="47" t="s">
        <v>1155</v>
      </c>
      <c r="B579" s="62" t="s">
        <v>189</v>
      </c>
      <c r="C579" s="47" t="s">
        <v>103</v>
      </c>
      <c r="D579" s="47" t="s">
        <v>292</v>
      </c>
      <c r="E579" s="47" t="s">
        <v>385</v>
      </c>
      <c r="F579" s="47" t="s">
        <v>218</v>
      </c>
      <c r="G579" s="71">
        <v>67333.9</v>
      </c>
      <c r="H579" s="71">
        <v>65682.3</v>
      </c>
      <c r="I579" s="71">
        <v>65682.3</v>
      </c>
      <c r="J579" s="66"/>
      <c r="K579" s="67"/>
      <c r="L579" s="68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</row>
    <row r="580" spans="1:28" s="17" customFormat="1" ht="36.75" customHeight="1">
      <c r="A580" s="47" t="s">
        <v>1156</v>
      </c>
      <c r="B580" s="60" t="s">
        <v>145</v>
      </c>
      <c r="C580" s="47" t="s">
        <v>103</v>
      </c>
      <c r="D580" s="47" t="s">
        <v>292</v>
      </c>
      <c r="E580" s="47" t="s">
        <v>385</v>
      </c>
      <c r="F580" s="47" t="s">
        <v>108</v>
      </c>
      <c r="G580" s="61">
        <f>G581</f>
        <v>3628.4</v>
      </c>
      <c r="H580" s="61">
        <f>H581</f>
        <v>3628.4</v>
      </c>
      <c r="I580" s="61">
        <f>I581</f>
        <v>3628.4</v>
      </c>
      <c r="J580" s="27"/>
      <c r="K580" s="28"/>
      <c r="L580" s="68">
        <v>-711.8</v>
      </c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64">
        <v>-563</v>
      </c>
      <c r="Y580" s="35"/>
      <c r="Z580" s="35"/>
      <c r="AA580" s="35"/>
      <c r="AB580" s="35"/>
    </row>
    <row r="581" spans="1:28" s="17" customFormat="1" ht="40.5" customHeight="1">
      <c r="A581" s="47" t="s">
        <v>1230</v>
      </c>
      <c r="B581" s="60" t="s">
        <v>146</v>
      </c>
      <c r="C581" s="47" t="s">
        <v>103</v>
      </c>
      <c r="D581" s="47" t="s">
        <v>292</v>
      </c>
      <c r="E581" s="47" t="s">
        <v>385</v>
      </c>
      <c r="F581" s="47" t="s">
        <v>101</v>
      </c>
      <c r="G581" s="61">
        <v>3628.4</v>
      </c>
      <c r="H581" s="61">
        <v>3628.4</v>
      </c>
      <c r="I581" s="61">
        <v>3628.4</v>
      </c>
      <c r="J581" s="27"/>
      <c r="K581" s="28"/>
      <c r="L581" s="68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64"/>
      <c r="X581" s="64"/>
      <c r="Y581" s="35"/>
      <c r="Z581" s="35"/>
      <c r="AA581" s="35"/>
      <c r="AB581" s="64"/>
    </row>
    <row r="582" spans="1:28" s="17" customFormat="1" ht="35.25" customHeight="1">
      <c r="A582" s="47" t="s">
        <v>1231</v>
      </c>
      <c r="B582" s="60" t="s">
        <v>278</v>
      </c>
      <c r="C582" s="47" t="s">
        <v>103</v>
      </c>
      <c r="D582" s="47" t="s">
        <v>292</v>
      </c>
      <c r="E582" s="47" t="s">
        <v>385</v>
      </c>
      <c r="F582" s="47" t="s">
        <v>164</v>
      </c>
      <c r="G582" s="61">
        <f>G583</f>
        <v>50203.2</v>
      </c>
      <c r="H582" s="61">
        <f>H583</f>
        <v>50203.2</v>
      </c>
      <c r="I582" s="61">
        <f>I583</f>
        <v>50203.2</v>
      </c>
      <c r="J582" s="27"/>
      <c r="K582" s="28"/>
      <c r="L582" s="68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64"/>
      <c r="X582" s="64"/>
      <c r="Y582" s="35"/>
      <c r="Z582" s="35"/>
      <c r="AA582" s="35"/>
      <c r="AB582" s="35"/>
    </row>
    <row r="583" spans="1:28" s="17" customFormat="1" ht="21.75" customHeight="1">
      <c r="A583" s="47" t="s">
        <v>1232</v>
      </c>
      <c r="B583" s="60" t="s">
        <v>166</v>
      </c>
      <c r="C583" s="47" t="s">
        <v>103</v>
      </c>
      <c r="D583" s="47" t="s">
        <v>292</v>
      </c>
      <c r="E583" s="47" t="s">
        <v>385</v>
      </c>
      <c r="F583" s="47" t="s">
        <v>165</v>
      </c>
      <c r="G583" s="71">
        <v>50203.2</v>
      </c>
      <c r="H583" s="71">
        <v>50203.2</v>
      </c>
      <c r="I583" s="71">
        <v>50203.2</v>
      </c>
      <c r="J583" s="27"/>
      <c r="K583" s="28"/>
      <c r="L583" s="68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64"/>
      <c r="X583" s="64">
        <v>5040.8</v>
      </c>
      <c r="Y583" s="35"/>
      <c r="Z583" s="35"/>
      <c r="AA583" s="35"/>
      <c r="AB583" s="64"/>
    </row>
    <row r="584" spans="1:28" s="17" customFormat="1" ht="144.75" customHeight="1">
      <c r="A584" s="47" t="s">
        <v>1157</v>
      </c>
      <c r="B584" s="60" t="s">
        <v>971</v>
      </c>
      <c r="C584" s="47" t="s">
        <v>103</v>
      </c>
      <c r="D584" s="47" t="s">
        <v>292</v>
      </c>
      <c r="E584" s="47" t="s">
        <v>789</v>
      </c>
      <c r="F584" s="47"/>
      <c r="G584" s="61">
        <f aca="true" t="shared" si="102" ref="G584:I585">SUM(G585)</f>
        <v>1064</v>
      </c>
      <c r="H584" s="61">
        <f t="shared" si="102"/>
        <v>1064</v>
      </c>
      <c r="I584" s="61">
        <f t="shared" si="102"/>
        <v>1064</v>
      </c>
      <c r="J584" s="27"/>
      <c r="K584" s="28"/>
      <c r="L584" s="68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64">
        <v>1064</v>
      </c>
      <c r="AB584" s="35"/>
    </row>
    <row r="585" spans="1:28" s="17" customFormat="1" ht="38.25" customHeight="1">
      <c r="A585" s="47" t="s">
        <v>1158</v>
      </c>
      <c r="B585" s="60" t="s">
        <v>145</v>
      </c>
      <c r="C585" s="47" t="s">
        <v>103</v>
      </c>
      <c r="D585" s="47" t="s">
        <v>292</v>
      </c>
      <c r="E585" s="47" t="s">
        <v>789</v>
      </c>
      <c r="F585" s="47" t="s">
        <v>108</v>
      </c>
      <c r="G585" s="61">
        <f t="shared" si="102"/>
        <v>1064</v>
      </c>
      <c r="H585" s="61">
        <f t="shared" si="102"/>
        <v>1064</v>
      </c>
      <c r="I585" s="61">
        <f t="shared" si="102"/>
        <v>1064</v>
      </c>
      <c r="J585" s="27"/>
      <c r="K585" s="28"/>
      <c r="L585" s="68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</row>
    <row r="586" spans="1:28" s="17" customFormat="1" ht="42.75" customHeight="1">
      <c r="A586" s="47" t="s">
        <v>1159</v>
      </c>
      <c r="B586" s="60" t="s">
        <v>146</v>
      </c>
      <c r="C586" s="47" t="s">
        <v>103</v>
      </c>
      <c r="D586" s="47" t="s">
        <v>292</v>
      </c>
      <c r="E586" s="47" t="s">
        <v>789</v>
      </c>
      <c r="F586" s="47" t="s">
        <v>101</v>
      </c>
      <c r="G586" s="61">
        <v>1064</v>
      </c>
      <c r="H586" s="61">
        <v>1064</v>
      </c>
      <c r="I586" s="61">
        <v>1064</v>
      </c>
      <c r="J586" s="27"/>
      <c r="K586" s="28"/>
      <c r="L586" s="68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64">
        <v>-150</v>
      </c>
      <c r="X586" s="35"/>
      <c r="Y586" s="35">
        <v>1064</v>
      </c>
      <c r="Z586" s="35"/>
      <c r="AA586" s="64"/>
      <c r="AB586" s="35"/>
    </row>
    <row r="587" spans="1:28" s="17" customFormat="1" ht="131.25" customHeight="1">
      <c r="A587" s="47" t="s">
        <v>1160</v>
      </c>
      <c r="B587" s="60" t="s">
        <v>973</v>
      </c>
      <c r="C587" s="47" t="s">
        <v>103</v>
      </c>
      <c r="D587" s="47" t="s">
        <v>292</v>
      </c>
      <c r="E587" s="47" t="s">
        <v>792</v>
      </c>
      <c r="F587" s="47"/>
      <c r="G587" s="61">
        <f aca="true" t="shared" si="103" ref="G587:I588">G588</f>
        <v>250</v>
      </c>
      <c r="H587" s="61">
        <f t="shared" si="103"/>
        <v>250</v>
      </c>
      <c r="I587" s="61">
        <f t="shared" si="103"/>
        <v>250</v>
      </c>
      <c r="J587" s="27"/>
      <c r="K587" s="28"/>
      <c r="L587" s="68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</row>
    <row r="588" spans="1:28" s="17" customFormat="1" ht="39" customHeight="1">
      <c r="A588" s="47" t="s">
        <v>1161</v>
      </c>
      <c r="B588" s="60" t="s">
        <v>145</v>
      </c>
      <c r="C588" s="47" t="s">
        <v>103</v>
      </c>
      <c r="D588" s="47" t="s">
        <v>292</v>
      </c>
      <c r="E588" s="47" t="s">
        <v>792</v>
      </c>
      <c r="F588" s="47" t="s">
        <v>108</v>
      </c>
      <c r="G588" s="61">
        <f t="shared" si="103"/>
        <v>250</v>
      </c>
      <c r="H588" s="61">
        <f t="shared" si="103"/>
        <v>250</v>
      </c>
      <c r="I588" s="61">
        <f t="shared" si="103"/>
        <v>250</v>
      </c>
      <c r="J588" s="27"/>
      <c r="K588" s="28"/>
      <c r="L588" s="68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</row>
    <row r="589" spans="1:28" s="17" customFormat="1" ht="39" customHeight="1">
      <c r="A589" s="47" t="s">
        <v>1162</v>
      </c>
      <c r="B589" s="60" t="s">
        <v>146</v>
      </c>
      <c r="C589" s="47" t="s">
        <v>103</v>
      </c>
      <c r="D589" s="47" t="s">
        <v>292</v>
      </c>
      <c r="E589" s="47" t="s">
        <v>792</v>
      </c>
      <c r="F589" s="47" t="s">
        <v>101</v>
      </c>
      <c r="G589" s="71">
        <v>250</v>
      </c>
      <c r="H589" s="71">
        <v>250</v>
      </c>
      <c r="I589" s="71">
        <v>250</v>
      </c>
      <c r="J589" s="27"/>
      <c r="K589" s="28"/>
      <c r="L589" s="68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>
        <v>3</v>
      </c>
      <c r="X589" s="35"/>
      <c r="Y589" s="35">
        <v>150</v>
      </c>
      <c r="Z589" s="35"/>
      <c r="AA589" s="64">
        <v>250</v>
      </c>
      <c r="AB589" s="35"/>
    </row>
    <row r="590" spans="1:28" s="17" customFormat="1" ht="90.75" customHeight="1">
      <c r="A590" s="47" t="s">
        <v>1163</v>
      </c>
      <c r="B590" s="62" t="s">
        <v>487</v>
      </c>
      <c r="C590" s="47" t="s">
        <v>103</v>
      </c>
      <c r="D590" s="47" t="s">
        <v>292</v>
      </c>
      <c r="E590" s="47" t="s">
        <v>793</v>
      </c>
      <c r="F590" s="47"/>
      <c r="G590" s="71">
        <f aca="true" t="shared" si="104" ref="G590:I594">G591</f>
        <v>40</v>
      </c>
      <c r="H590" s="71">
        <f t="shared" si="104"/>
        <v>40</v>
      </c>
      <c r="I590" s="71">
        <f t="shared" si="104"/>
        <v>40</v>
      </c>
      <c r="J590" s="27"/>
      <c r="K590" s="28"/>
      <c r="L590" s="68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>
        <v>40</v>
      </c>
      <c r="Z590" s="35"/>
      <c r="AA590" s="35"/>
      <c r="AB590" s="35"/>
    </row>
    <row r="591" spans="1:28" s="17" customFormat="1" ht="41.25" customHeight="1">
      <c r="A591" s="47" t="s">
        <v>850</v>
      </c>
      <c r="B591" s="60" t="s">
        <v>278</v>
      </c>
      <c r="C591" s="47" t="s">
        <v>103</v>
      </c>
      <c r="D591" s="47" t="s">
        <v>292</v>
      </c>
      <c r="E591" s="47" t="s">
        <v>793</v>
      </c>
      <c r="F591" s="47" t="s">
        <v>164</v>
      </c>
      <c r="G591" s="71">
        <f t="shared" si="104"/>
        <v>40</v>
      </c>
      <c r="H591" s="71">
        <f t="shared" si="104"/>
        <v>40</v>
      </c>
      <c r="I591" s="71">
        <f t="shared" si="104"/>
        <v>40</v>
      </c>
      <c r="J591" s="27"/>
      <c r="K591" s="28"/>
      <c r="L591" s="68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</row>
    <row r="592" spans="1:28" s="17" customFormat="1" ht="29.25" customHeight="1">
      <c r="A592" s="47" t="s">
        <v>851</v>
      </c>
      <c r="B592" s="60" t="s">
        <v>166</v>
      </c>
      <c r="C592" s="47" t="s">
        <v>103</v>
      </c>
      <c r="D592" s="47" t="s">
        <v>292</v>
      </c>
      <c r="E592" s="47" t="s">
        <v>793</v>
      </c>
      <c r="F592" s="47" t="s">
        <v>165</v>
      </c>
      <c r="G592" s="71">
        <v>40</v>
      </c>
      <c r="H592" s="71">
        <v>40</v>
      </c>
      <c r="I592" s="71">
        <v>40</v>
      </c>
      <c r="J592" s="27"/>
      <c r="K592" s="28"/>
      <c r="L592" s="68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64">
        <f>-773.5+3867.7</f>
        <v>3094.2</v>
      </c>
      <c r="Y592" s="35"/>
      <c r="Z592" s="35"/>
      <c r="AA592" s="64">
        <v>40</v>
      </c>
      <c r="AB592" s="35"/>
    </row>
    <row r="593" spans="1:28" s="17" customFormat="1" ht="168.75" customHeight="1">
      <c r="A593" s="47" t="s">
        <v>852</v>
      </c>
      <c r="B593" s="60" t="s">
        <v>1246</v>
      </c>
      <c r="C593" s="47" t="s">
        <v>103</v>
      </c>
      <c r="D593" s="47" t="s">
        <v>292</v>
      </c>
      <c r="E593" s="112" t="s">
        <v>1245</v>
      </c>
      <c r="F593" s="47"/>
      <c r="G593" s="71">
        <f t="shared" si="104"/>
        <v>22.2</v>
      </c>
      <c r="H593" s="71">
        <f t="shared" si="104"/>
        <v>0</v>
      </c>
      <c r="I593" s="71">
        <f t="shared" si="104"/>
        <v>0</v>
      </c>
      <c r="J593" s="27"/>
      <c r="K593" s="28"/>
      <c r="L593" s="68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64"/>
      <c r="Y593" s="35"/>
      <c r="Z593" s="35"/>
      <c r="AA593" s="64"/>
      <c r="AB593" s="35"/>
    </row>
    <row r="594" spans="1:28" s="17" customFormat="1" ht="45" customHeight="1">
      <c r="A594" s="47" t="s">
        <v>404</v>
      </c>
      <c r="B594" s="60" t="s">
        <v>145</v>
      </c>
      <c r="C594" s="47" t="s">
        <v>103</v>
      </c>
      <c r="D594" s="47" t="s">
        <v>292</v>
      </c>
      <c r="E594" s="112" t="s">
        <v>1245</v>
      </c>
      <c r="F594" s="47" t="s">
        <v>108</v>
      </c>
      <c r="G594" s="71">
        <f t="shared" si="104"/>
        <v>22.2</v>
      </c>
      <c r="H594" s="71">
        <f t="shared" si="104"/>
        <v>0</v>
      </c>
      <c r="I594" s="71">
        <f t="shared" si="104"/>
        <v>0</v>
      </c>
      <c r="J594" s="27"/>
      <c r="K594" s="28"/>
      <c r="L594" s="68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64"/>
      <c r="Y594" s="35"/>
      <c r="Z594" s="35"/>
      <c r="AA594" s="64"/>
      <c r="AB594" s="35"/>
    </row>
    <row r="595" spans="1:28" s="17" customFormat="1" ht="47.25" customHeight="1">
      <c r="A595" s="47" t="s">
        <v>931</v>
      </c>
      <c r="B595" s="60" t="s">
        <v>146</v>
      </c>
      <c r="C595" s="47" t="s">
        <v>103</v>
      </c>
      <c r="D595" s="47" t="s">
        <v>292</v>
      </c>
      <c r="E595" s="112" t="s">
        <v>1245</v>
      </c>
      <c r="F595" s="47" t="s">
        <v>101</v>
      </c>
      <c r="G595" s="71">
        <v>22.2</v>
      </c>
      <c r="H595" s="71">
        <v>0</v>
      </c>
      <c r="I595" s="71">
        <v>0</v>
      </c>
      <c r="J595" s="27"/>
      <c r="K595" s="28"/>
      <c r="L595" s="68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64"/>
      <c r="Y595" s="35"/>
      <c r="Z595" s="35"/>
      <c r="AA595" s="64">
        <v>22.2</v>
      </c>
      <c r="AB595" s="35"/>
    </row>
    <row r="596" spans="1:28" s="17" customFormat="1" ht="21.75" customHeight="1">
      <c r="A596" s="47" t="s">
        <v>932</v>
      </c>
      <c r="B596" s="52" t="s">
        <v>462</v>
      </c>
      <c r="C596" s="53" t="s">
        <v>103</v>
      </c>
      <c r="D596" s="53" t="s">
        <v>461</v>
      </c>
      <c r="E596" s="79"/>
      <c r="F596" s="53"/>
      <c r="G596" s="80">
        <f aca="true" t="shared" si="105" ref="G596:I597">G597</f>
        <v>23278.7</v>
      </c>
      <c r="H596" s="80">
        <f t="shared" si="105"/>
        <v>23278.7</v>
      </c>
      <c r="I596" s="80">
        <f t="shared" si="105"/>
        <v>23278.7</v>
      </c>
      <c r="J596" s="27"/>
      <c r="K596" s="67">
        <v>8138.5</v>
      </c>
      <c r="L596" s="36"/>
      <c r="M596" s="35"/>
      <c r="N596" s="35"/>
      <c r="O596" s="35"/>
      <c r="P596" s="35"/>
      <c r="Q596" s="35"/>
      <c r="R596" s="35"/>
      <c r="S596" s="35"/>
      <c r="T596" s="64">
        <v>9094.2</v>
      </c>
      <c r="U596" s="35"/>
      <c r="V596" s="35"/>
      <c r="W596" s="35"/>
      <c r="X596" s="35"/>
      <c r="Y596" s="35"/>
      <c r="Z596" s="35"/>
      <c r="AA596" s="35"/>
      <c r="AB596" s="35"/>
    </row>
    <row r="597" spans="1:28" s="17" customFormat="1" ht="38.25" customHeight="1">
      <c r="A597" s="47" t="s">
        <v>933</v>
      </c>
      <c r="B597" s="69" t="s">
        <v>276</v>
      </c>
      <c r="C597" s="47" t="s">
        <v>103</v>
      </c>
      <c r="D597" s="47" t="s">
        <v>461</v>
      </c>
      <c r="E597" s="47" t="s">
        <v>367</v>
      </c>
      <c r="F597" s="47"/>
      <c r="G597" s="71">
        <f t="shared" si="105"/>
        <v>23278.7</v>
      </c>
      <c r="H597" s="71">
        <f t="shared" si="105"/>
        <v>23278.7</v>
      </c>
      <c r="I597" s="71">
        <f t="shared" si="105"/>
        <v>23278.7</v>
      </c>
      <c r="J597" s="27"/>
      <c r="K597" s="28"/>
      <c r="L597" s="36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</row>
    <row r="598" spans="1:28" s="17" customFormat="1" ht="37.5" customHeight="1">
      <c r="A598" s="47" t="s">
        <v>717</v>
      </c>
      <c r="B598" s="69" t="s">
        <v>277</v>
      </c>
      <c r="C598" s="47" t="s">
        <v>103</v>
      </c>
      <c r="D598" s="47" t="s">
        <v>461</v>
      </c>
      <c r="E598" s="47" t="s">
        <v>368</v>
      </c>
      <c r="F598" s="47"/>
      <c r="G598" s="71">
        <f>G599+G602+G605+G610+G613</f>
        <v>23278.7</v>
      </c>
      <c r="H598" s="71">
        <f>H599+H602+H605+H610+H613</f>
        <v>23278.7</v>
      </c>
      <c r="I598" s="71">
        <f>I599+I602+I605+I610+I613</f>
        <v>23278.7</v>
      </c>
      <c r="J598" s="27"/>
      <c r="K598" s="28"/>
      <c r="L598" s="36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64">
        <v>-978</v>
      </c>
      <c r="X598" s="35"/>
      <c r="Y598" s="35"/>
      <c r="Z598" s="35"/>
      <c r="AA598" s="35"/>
      <c r="AB598" s="35"/>
    </row>
    <row r="599" spans="1:28" s="17" customFormat="1" ht="84.75" customHeight="1">
      <c r="A599" s="47" t="s">
        <v>718</v>
      </c>
      <c r="B599" s="60" t="s">
        <v>786</v>
      </c>
      <c r="C599" s="47" t="s">
        <v>103</v>
      </c>
      <c r="D599" s="47" t="s">
        <v>461</v>
      </c>
      <c r="E599" s="47" t="s">
        <v>787</v>
      </c>
      <c r="F599" s="47"/>
      <c r="G599" s="71">
        <f aca="true" t="shared" si="106" ref="G599:I600">G600</f>
        <v>11334.7</v>
      </c>
      <c r="H599" s="71">
        <f t="shared" si="106"/>
        <v>11334.7</v>
      </c>
      <c r="I599" s="71">
        <f t="shared" si="106"/>
        <v>11334.7</v>
      </c>
      <c r="J599" s="27"/>
      <c r="K599" s="28"/>
      <c r="L599" s="36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</row>
    <row r="600" spans="1:28" s="17" customFormat="1" ht="52.5" customHeight="1">
      <c r="A600" s="47" t="s">
        <v>719</v>
      </c>
      <c r="B600" s="60" t="s">
        <v>278</v>
      </c>
      <c r="C600" s="47" t="s">
        <v>103</v>
      </c>
      <c r="D600" s="47" t="s">
        <v>461</v>
      </c>
      <c r="E600" s="47" t="s">
        <v>787</v>
      </c>
      <c r="F600" s="47" t="s">
        <v>164</v>
      </c>
      <c r="G600" s="71">
        <f t="shared" si="106"/>
        <v>11334.7</v>
      </c>
      <c r="H600" s="71">
        <f t="shared" si="106"/>
        <v>11334.7</v>
      </c>
      <c r="I600" s="71">
        <f t="shared" si="106"/>
        <v>11334.7</v>
      </c>
      <c r="J600" s="27"/>
      <c r="K600" s="28"/>
      <c r="L600" s="36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</row>
    <row r="601" spans="1:28" s="17" customFormat="1" ht="31.5" customHeight="1">
      <c r="A601" s="47" t="s">
        <v>720</v>
      </c>
      <c r="B601" s="60" t="s">
        <v>166</v>
      </c>
      <c r="C601" s="47" t="s">
        <v>103</v>
      </c>
      <c r="D601" s="47" t="s">
        <v>461</v>
      </c>
      <c r="E601" s="47" t="s">
        <v>787</v>
      </c>
      <c r="F601" s="47" t="s">
        <v>165</v>
      </c>
      <c r="G601" s="71">
        <v>11334.7</v>
      </c>
      <c r="H601" s="71">
        <v>11334.7</v>
      </c>
      <c r="I601" s="71">
        <v>11334.7</v>
      </c>
      <c r="J601" s="27"/>
      <c r="K601" s="28"/>
      <c r="L601" s="36"/>
      <c r="M601" s="35"/>
      <c r="N601" s="35"/>
      <c r="O601" s="35"/>
      <c r="P601" s="35"/>
      <c r="Q601" s="35"/>
      <c r="R601" s="35"/>
      <c r="S601" s="35"/>
      <c r="T601" s="64">
        <v>299.1</v>
      </c>
      <c r="U601" s="35"/>
      <c r="V601" s="35"/>
      <c r="W601" s="64">
        <v>-21.8</v>
      </c>
      <c r="X601" s="35"/>
      <c r="Y601" s="35">
        <v>8187.1</v>
      </c>
      <c r="Z601" s="35"/>
      <c r="AA601" s="64">
        <v>11334.7</v>
      </c>
      <c r="AB601" s="64"/>
    </row>
    <row r="602" spans="1:28" s="17" customFormat="1" ht="141" customHeight="1">
      <c r="A602" s="47" t="s">
        <v>721</v>
      </c>
      <c r="B602" s="60" t="s">
        <v>791</v>
      </c>
      <c r="C602" s="47" t="s">
        <v>103</v>
      </c>
      <c r="D602" s="47" t="s">
        <v>461</v>
      </c>
      <c r="E602" s="47" t="s">
        <v>594</v>
      </c>
      <c r="F602" s="47"/>
      <c r="G602" s="71">
        <f aca="true" t="shared" si="107" ref="G602:I603">G603</f>
        <v>371.4</v>
      </c>
      <c r="H602" s="71">
        <f t="shared" si="107"/>
        <v>371.4</v>
      </c>
      <c r="I602" s="71">
        <f t="shared" si="107"/>
        <v>371.4</v>
      </c>
      <c r="J602" s="27"/>
      <c r="K602" s="28"/>
      <c r="L602" s="36"/>
      <c r="M602" s="35"/>
      <c r="N602" s="35"/>
      <c r="O602" s="35"/>
      <c r="P602" s="35"/>
      <c r="Q602" s="35"/>
      <c r="R602" s="35"/>
      <c r="S602" s="35"/>
      <c r="T602" s="64"/>
      <c r="U602" s="35"/>
      <c r="V602" s="35"/>
      <c r="W602" s="35"/>
      <c r="X602" s="35"/>
      <c r="Y602" s="35"/>
      <c r="Z602" s="35"/>
      <c r="AA602" s="64">
        <v>371.4</v>
      </c>
      <c r="AB602" s="35"/>
    </row>
    <row r="603" spans="1:28" s="17" customFormat="1" ht="54.75" customHeight="1">
      <c r="A603" s="47" t="s">
        <v>722</v>
      </c>
      <c r="B603" s="60" t="s">
        <v>278</v>
      </c>
      <c r="C603" s="47" t="s">
        <v>103</v>
      </c>
      <c r="D603" s="47" t="s">
        <v>461</v>
      </c>
      <c r="E603" s="47" t="s">
        <v>594</v>
      </c>
      <c r="F603" s="47" t="s">
        <v>164</v>
      </c>
      <c r="G603" s="71">
        <f t="shared" si="107"/>
        <v>371.4</v>
      </c>
      <c r="H603" s="71">
        <f t="shared" si="107"/>
        <v>371.4</v>
      </c>
      <c r="I603" s="71">
        <f t="shared" si="107"/>
        <v>371.4</v>
      </c>
      <c r="J603" s="27"/>
      <c r="K603" s="28"/>
      <c r="L603" s="36"/>
      <c r="M603" s="35"/>
      <c r="N603" s="35"/>
      <c r="O603" s="35"/>
      <c r="P603" s="35"/>
      <c r="Q603" s="35"/>
      <c r="R603" s="35"/>
      <c r="S603" s="35"/>
      <c r="T603" s="64"/>
      <c r="U603" s="35"/>
      <c r="V603" s="35"/>
      <c r="W603" s="64"/>
      <c r="X603" s="64"/>
      <c r="Y603" s="35"/>
      <c r="Z603" s="35"/>
      <c r="AA603" s="35"/>
      <c r="AB603" s="35"/>
    </row>
    <row r="604" spans="1:28" s="17" customFormat="1" ht="23.25" customHeight="1">
      <c r="A604" s="47" t="s">
        <v>723</v>
      </c>
      <c r="B604" s="60" t="s">
        <v>166</v>
      </c>
      <c r="C604" s="47" t="s">
        <v>103</v>
      </c>
      <c r="D604" s="47" t="s">
        <v>461</v>
      </c>
      <c r="E604" s="47" t="s">
        <v>594</v>
      </c>
      <c r="F604" s="47" t="s">
        <v>165</v>
      </c>
      <c r="G604" s="71">
        <v>371.4</v>
      </c>
      <c r="H604" s="71">
        <v>371.4</v>
      </c>
      <c r="I604" s="71">
        <v>371.4</v>
      </c>
      <c r="J604" s="27"/>
      <c r="K604" s="28"/>
      <c r="L604" s="36"/>
      <c r="M604" s="35"/>
      <c r="N604" s="35"/>
      <c r="O604" s="35"/>
      <c r="P604" s="35"/>
      <c r="Q604" s="35"/>
      <c r="R604" s="35"/>
      <c r="S604" s="35"/>
      <c r="T604" s="64"/>
      <c r="U604" s="35"/>
      <c r="V604" s="35"/>
      <c r="W604" s="64"/>
      <c r="X604" s="64">
        <v>220.9</v>
      </c>
      <c r="Y604" s="35">
        <v>237.4</v>
      </c>
      <c r="Z604" s="35"/>
      <c r="AA604" s="64"/>
      <c r="AB604" s="35"/>
    </row>
    <row r="605" spans="1:28" s="17" customFormat="1" ht="223.5" customHeight="1">
      <c r="A605" s="47" t="s">
        <v>724</v>
      </c>
      <c r="B605" s="60" t="s">
        <v>491</v>
      </c>
      <c r="C605" s="47" t="s">
        <v>103</v>
      </c>
      <c r="D605" s="47" t="s">
        <v>461</v>
      </c>
      <c r="E605" s="47" t="s">
        <v>385</v>
      </c>
      <c r="F605" s="47"/>
      <c r="G605" s="61">
        <f>G606+G608</f>
        <v>5970.6</v>
      </c>
      <c r="H605" s="61">
        <f>H606+H608</f>
        <v>5970.6</v>
      </c>
      <c r="I605" s="61">
        <f>I606+I608</f>
        <v>5970.6</v>
      </c>
      <c r="J605" s="27"/>
      <c r="K605" s="28"/>
      <c r="L605" s="68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>
        <v>4340</v>
      </c>
      <c r="AA605" s="35"/>
      <c r="AB605" s="64">
        <v>5970.6</v>
      </c>
    </row>
    <row r="606" spans="1:28" s="17" customFormat="1" ht="84" customHeight="1">
      <c r="A606" s="47" t="s">
        <v>164</v>
      </c>
      <c r="B606" s="62" t="s">
        <v>188</v>
      </c>
      <c r="C606" s="47" t="s">
        <v>103</v>
      </c>
      <c r="D606" s="47" t="s">
        <v>461</v>
      </c>
      <c r="E606" s="47" t="s">
        <v>385</v>
      </c>
      <c r="F606" s="47" t="s">
        <v>186</v>
      </c>
      <c r="G606" s="61">
        <f>G607</f>
        <v>3169.4</v>
      </c>
      <c r="H606" s="61">
        <f>H607</f>
        <v>3169.4</v>
      </c>
      <c r="I606" s="61">
        <f>I607</f>
        <v>3169.4</v>
      </c>
      <c r="J606" s="27"/>
      <c r="K606" s="28"/>
      <c r="L606" s="68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</row>
    <row r="607" spans="1:28" s="17" customFormat="1" ht="35.25" customHeight="1">
      <c r="A607" s="47" t="s">
        <v>90</v>
      </c>
      <c r="B607" s="62" t="s">
        <v>189</v>
      </c>
      <c r="C607" s="47" t="s">
        <v>103</v>
      </c>
      <c r="D607" s="47" t="s">
        <v>461</v>
      </c>
      <c r="E607" s="47" t="s">
        <v>385</v>
      </c>
      <c r="F607" s="47" t="s">
        <v>218</v>
      </c>
      <c r="G607" s="71">
        <v>3169.4</v>
      </c>
      <c r="H607" s="71">
        <v>3169.4</v>
      </c>
      <c r="I607" s="71">
        <v>3169.4</v>
      </c>
      <c r="J607" s="27"/>
      <c r="K607" s="28"/>
      <c r="L607" s="68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64"/>
      <c r="AA607" s="64"/>
      <c r="AB607" s="64"/>
    </row>
    <row r="608" spans="1:28" s="17" customFormat="1" ht="40.5" customHeight="1">
      <c r="A608" s="47" t="s">
        <v>91</v>
      </c>
      <c r="B608" s="60" t="s">
        <v>278</v>
      </c>
      <c r="C608" s="47" t="s">
        <v>103</v>
      </c>
      <c r="D608" s="47" t="s">
        <v>461</v>
      </c>
      <c r="E608" s="47" t="s">
        <v>385</v>
      </c>
      <c r="F608" s="47" t="s">
        <v>164</v>
      </c>
      <c r="G608" s="61">
        <f>G609</f>
        <v>2801.2</v>
      </c>
      <c r="H608" s="61">
        <f>H609</f>
        <v>2801.2</v>
      </c>
      <c r="I608" s="61">
        <f>I609</f>
        <v>2801.2</v>
      </c>
      <c r="J608" s="27"/>
      <c r="K608" s="28"/>
      <c r="L608" s="68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64"/>
      <c r="X608" s="64"/>
      <c r="Y608" s="35"/>
      <c r="Z608" s="35"/>
      <c r="AA608" s="35"/>
      <c r="AB608" s="35"/>
    </row>
    <row r="609" spans="1:28" s="17" customFormat="1" ht="28.5" customHeight="1">
      <c r="A609" s="47" t="s">
        <v>1164</v>
      </c>
      <c r="B609" s="60" t="s">
        <v>166</v>
      </c>
      <c r="C609" s="47" t="s">
        <v>103</v>
      </c>
      <c r="D609" s="47" t="s">
        <v>461</v>
      </c>
      <c r="E609" s="47" t="s">
        <v>385</v>
      </c>
      <c r="F609" s="47" t="s">
        <v>165</v>
      </c>
      <c r="G609" s="61">
        <v>2801.2</v>
      </c>
      <c r="H609" s="61">
        <v>2801.2</v>
      </c>
      <c r="I609" s="61">
        <v>2801.2</v>
      </c>
      <c r="J609" s="27"/>
      <c r="K609" s="28"/>
      <c r="L609" s="68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64">
        <v>-176</v>
      </c>
      <c r="X609" s="64"/>
      <c r="Y609" s="35"/>
      <c r="Z609" s="35"/>
      <c r="AA609" s="35"/>
      <c r="AB609" s="64"/>
    </row>
    <row r="610" spans="1:28" s="17" customFormat="1" ht="120" customHeight="1">
      <c r="A610" s="47" t="s">
        <v>1165</v>
      </c>
      <c r="B610" s="69" t="s">
        <v>650</v>
      </c>
      <c r="C610" s="47" t="s">
        <v>103</v>
      </c>
      <c r="D610" s="47" t="s">
        <v>461</v>
      </c>
      <c r="E610" s="47" t="s">
        <v>790</v>
      </c>
      <c r="F610" s="47"/>
      <c r="G610" s="71">
        <f aca="true" t="shared" si="108" ref="G610:I611">G611</f>
        <v>1726</v>
      </c>
      <c r="H610" s="71">
        <f t="shared" si="108"/>
        <v>1726</v>
      </c>
      <c r="I610" s="71">
        <f t="shared" si="108"/>
        <v>1726</v>
      </c>
      <c r="J610" s="27"/>
      <c r="K610" s="28"/>
      <c r="L610" s="68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64">
        <v>978</v>
      </c>
      <c r="X610" s="64"/>
      <c r="Y610" s="35">
        <v>1372.9</v>
      </c>
      <c r="Z610" s="35"/>
      <c r="AA610" s="64">
        <v>1726</v>
      </c>
      <c r="AB610" s="35"/>
    </row>
    <row r="611" spans="1:28" s="17" customFormat="1" ht="42.75" customHeight="1">
      <c r="A611" s="47" t="s">
        <v>1166</v>
      </c>
      <c r="B611" s="60" t="s">
        <v>278</v>
      </c>
      <c r="C611" s="47" t="s">
        <v>103</v>
      </c>
      <c r="D611" s="47" t="s">
        <v>461</v>
      </c>
      <c r="E611" s="47" t="s">
        <v>790</v>
      </c>
      <c r="F611" s="47" t="s">
        <v>164</v>
      </c>
      <c r="G611" s="71">
        <f t="shared" si="108"/>
        <v>1726</v>
      </c>
      <c r="H611" s="71">
        <f t="shared" si="108"/>
        <v>1726</v>
      </c>
      <c r="I611" s="71">
        <f t="shared" si="108"/>
        <v>1726</v>
      </c>
      <c r="J611" s="27"/>
      <c r="K611" s="28"/>
      <c r="L611" s="68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64"/>
      <c r="X611" s="64"/>
      <c r="Y611" s="35"/>
      <c r="Z611" s="35"/>
      <c r="AA611" s="35"/>
      <c r="AB611" s="35"/>
    </row>
    <row r="612" spans="1:28" s="17" customFormat="1" ht="27.75" customHeight="1">
      <c r="A612" s="47" t="s">
        <v>725</v>
      </c>
      <c r="B612" s="60" t="s">
        <v>166</v>
      </c>
      <c r="C612" s="47" t="s">
        <v>103</v>
      </c>
      <c r="D612" s="47" t="s">
        <v>461</v>
      </c>
      <c r="E612" s="47" t="s">
        <v>790</v>
      </c>
      <c r="F612" s="47" t="s">
        <v>165</v>
      </c>
      <c r="G612" s="71">
        <v>1726</v>
      </c>
      <c r="H612" s="71">
        <v>1726</v>
      </c>
      <c r="I612" s="71">
        <v>1726</v>
      </c>
      <c r="J612" s="27"/>
      <c r="K612" s="28"/>
      <c r="L612" s="68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64"/>
      <c r="X612" s="64"/>
      <c r="Y612" s="35"/>
      <c r="Z612" s="35"/>
      <c r="AA612" s="64"/>
      <c r="AB612" s="35"/>
    </row>
    <row r="613" spans="1:28" s="17" customFormat="1" ht="114.75" customHeight="1">
      <c r="A613" s="47" t="s">
        <v>726</v>
      </c>
      <c r="B613" s="101" t="s">
        <v>1206</v>
      </c>
      <c r="C613" s="47" t="s">
        <v>103</v>
      </c>
      <c r="D613" s="47" t="s">
        <v>461</v>
      </c>
      <c r="E613" s="47" t="s">
        <v>813</v>
      </c>
      <c r="F613" s="47"/>
      <c r="G613" s="71">
        <f>G614+G618</f>
        <v>3876</v>
      </c>
      <c r="H613" s="71">
        <f>H614+H618</f>
        <v>3876</v>
      </c>
      <c r="I613" s="71">
        <f>I614+I618</f>
        <v>3876</v>
      </c>
      <c r="J613" s="27"/>
      <c r="K613" s="28"/>
      <c r="L613" s="68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64"/>
      <c r="X613" s="64"/>
      <c r="Y613" s="35">
        <v>2177</v>
      </c>
      <c r="Z613" s="35"/>
      <c r="AA613" s="64">
        <v>3876</v>
      </c>
      <c r="AB613" s="35"/>
    </row>
    <row r="614" spans="1:28" s="17" customFormat="1" ht="41.25" customHeight="1">
      <c r="A614" s="47" t="s">
        <v>727</v>
      </c>
      <c r="B614" s="60" t="s">
        <v>278</v>
      </c>
      <c r="C614" s="47" t="s">
        <v>103</v>
      </c>
      <c r="D614" s="47" t="s">
        <v>461</v>
      </c>
      <c r="E614" s="47" t="s">
        <v>813</v>
      </c>
      <c r="F614" s="47" t="s">
        <v>164</v>
      </c>
      <c r="G614" s="71">
        <f>G615+G616+G617</f>
        <v>3857</v>
      </c>
      <c r="H614" s="71">
        <f>H615+H616+H617</f>
        <v>3857</v>
      </c>
      <c r="I614" s="71">
        <f>I615+I616+I617</f>
        <v>3857</v>
      </c>
      <c r="J614" s="27"/>
      <c r="K614" s="28"/>
      <c r="L614" s="68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64"/>
      <c r="X614" s="64"/>
      <c r="Y614" s="35"/>
      <c r="Z614" s="35"/>
      <c r="AA614" s="35"/>
      <c r="AB614" s="35"/>
    </row>
    <row r="615" spans="1:28" s="17" customFormat="1" ht="25.5" customHeight="1">
      <c r="A615" s="47" t="s">
        <v>454</v>
      </c>
      <c r="B615" s="60" t="s">
        <v>166</v>
      </c>
      <c r="C615" s="47" t="s">
        <v>103</v>
      </c>
      <c r="D615" s="47" t="s">
        <v>461</v>
      </c>
      <c r="E615" s="47" t="s">
        <v>813</v>
      </c>
      <c r="F615" s="47" t="s">
        <v>165</v>
      </c>
      <c r="G615" s="71">
        <v>3819</v>
      </c>
      <c r="H615" s="71">
        <v>3819</v>
      </c>
      <c r="I615" s="71">
        <v>3819</v>
      </c>
      <c r="J615" s="27"/>
      <c r="K615" s="28"/>
      <c r="L615" s="68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64"/>
      <c r="X615" s="64"/>
      <c r="Y615" s="35"/>
      <c r="Z615" s="35"/>
      <c r="AA615" s="35"/>
      <c r="AB615" s="35"/>
    </row>
    <row r="616" spans="1:28" s="17" customFormat="1" ht="27" customHeight="1">
      <c r="A616" s="47" t="s">
        <v>165</v>
      </c>
      <c r="B616" s="106" t="s">
        <v>814</v>
      </c>
      <c r="C616" s="47" t="s">
        <v>103</v>
      </c>
      <c r="D616" s="47" t="s">
        <v>461</v>
      </c>
      <c r="E616" s="47" t="s">
        <v>813</v>
      </c>
      <c r="F616" s="47" t="s">
        <v>629</v>
      </c>
      <c r="G616" s="71">
        <v>19</v>
      </c>
      <c r="H616" s="71">
        <v>19</v>
      </c>
      <c r="I616" s="71">
        <v>19</v>
      </c>
      <c r="J616" s="27"/>
      <c r="K616" s="28"/>
      <c r="L616" s="68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64"/>
      <c r="X616" s="64"/>
      <c r="Y616" s="35"/>
      <c r="Z616" s="35"/>
      <c r="AA616" s="35"/>
      <c r="AB616" s="35"/>
    </row>
    <row r="617" spans="1:28" s="16" customFormat="1" ht="51" customHeight="1">
      <c r="A617" s="47" t="s">
        <v>405</v>
      </c>
      <c r="B617" s="101" t="s">
        <v>815</v>
      </c>
      <c r="C617" s="47" t="s">
        <v>103</v>
      </c>
      <c r="D617" s="47" t="s">
        <v>461</v>
      </c>
      <c r="E617" s="47" t="s">
        <v>813</v>
      </c>
      <c r="F617" s="47" t="s">
        <v>456</v>
      </c>
      <c r="G617" s="71">
        <v>19</v>
      </c>
      <c r="H617" s="71">
        <v>19</v>
      </c>
      <c r="I617" s="71">
        <v>19</v>
      </c>
      <c r="J617" s="66"/>
      <c r="K617" s="67"/>
      <c r="L617" s="68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</row>
    <row r="618" spans="1:28" s="16" customFormat="1" ht="28.5" customHeight="1">
      <c r="A618" s="47" t="s">
        <v>141</v>
      </c>
      <c r="B618" s="62" t="s">
        <v>205</v>
      </c>
      <c r="C618" s="47" t="s">
        <v>103</v>
      </c>
      <c r="D618" s="47" t="s">
        <v>461</v>
      </c>
      <c r="E618" s="47" t="s">
        <v>813</v>
      </c>
      <c r="F618" s="47" t="s">
        <v>208</v>
      </c>
      <c r="G618" s="71">
        <f>G619</f>
        <v>19</v>
      </c>
      <c r="H618" s="71">
        <f>H619</f>
        <v>19</v>
      </c>
      <c r="I618" s="71">
        <f>I619</f>
        <v>19</v>
      </c>
      <c r="J618" s="66"/>
      <c r="K618" s="67"/>
      <c r="L618" s="68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</row>
    <row r="619" spans="1:28" s="16" customFormat="1" ht="65.25" customHeight="1">
      <c r="A619" s="47" t="s">
        <v>142</v>
      </c>
      <c r="B619" s="101" t="s">
        <v>816</v>
      </c>
      <c r="C619" s="47" t="s">
        <v>103</v>
      </c>
      <c r="D619" s="47" t="s">
        <v>461</v>
      </c>
      <c r="E619" s="47" t="s">
        <v>813</v>
      </c>
      <c r="F619" s="47" t="s">
        <v>270</v>
      </c>
      <c r="G619" s="71">
        <v>19</v>
      </c>
      <c r="H619" s="71">
        <v>19</v>
      </c>
      <c r="I619" s="71">
        <v>19</v>
      </c>
      <c r="J619" s="66"/>
      <c r="K619" s="67"/>
      <c r="L619" s="68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</row>
    <row r="620" spans="1:28" s="16" customFormat="1" ht="42.75" customHeight="1">
      <c r="A620" s="47" t="s">
        <v>143</v>
      </c>
      <c r="B620" s="52" t="s">
        <v>76</v>
      </c>
      <c r="C620" s="53" t="s">
        <v>103</v>
      </c>
      <c r="D620" s="53" t="s">
        <v>77</v>
      </c>
      <c r="E620" s="53" t="s">
        <v>161</v>
      </c>
      <c r="F620" s="53" t="s">
        <v>161</v>
      </c>
      <c r="G620" s="54">
        <f aca="true" t="shared" si="109" ref="G620:I622">G621</f>
        <v>60</v>
      </c>
      <c r="H620" s="54">
        <f t="shared" si="109"/>
        <v>60</v>
      </c>
      <c r="I620" s="54">
        <f t="shared" si="109"/>
        <v>60</v>
      </c>
      <c r="J620" s="66">
        <v>1401.7</v>
      </c>
      <c r="K620" s="67"/>
      <c r="L620" s="68"/>
      <c r="M620" s="64"/>
      <c r="N620" s="64"/>
      <c r="O620" s="64"/>
      <c r="P620" s="64"/>
      <c r="Q620" s="64"/>
      <c r="R620" s="64"/>
      <c r="S620" s="64">
        <v>1744.1</v>
      </c>
      <c r="T620" s="64"/>
      <c r="U620" s="64"/>
      <c r="V620" s="64"/>
      <c r="W620" s="64"/>
      <c r="X620" s="64"/>
      <c r="Y620" s="64"/>
      <c r="Z620" s="64"/>
      <c r="AA620" s="64"/>
      <c r="AB620" s="64"/>
    </row>
    <row r="621" spans="1:28" s="16" customFormat="1" ht="38.25" customHeight="1">
      <c r="A621" s="47" t="s">
        <v>728</v>
      </c>
      <c r="B621" s="69" t="s">
        <v>276</v>
      </c>
      <c r="C621" s="47" t="s">
        <v>103</v>
      </c>
      <c r="D621" s="47" t="s">
        <v>77</v>
      </c>
      <c r="E621" s="47" t="s">
        <v>367</v>
      </c>
      <c r="F621" s="47"/>
      <c r="G621" s="61">
        <f>G622</f>
        <v>60</v>
      </c>
      <c r="H621" s="61">
        <f t="shared" si="109"/>
        <v>60</v>
      </c>
      <c r="I621" s="61">
        <f t="shared" si="109"/>
        <v>60</v>
      </c>
      <c r="J621" s="66"/>
      <c r="K621" s="67"/>
      <c r="L621" s="68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</row>
    <row r="622" spans="1:28" s="16" customFormat="1" ht="42.75" customHeight="1">
      <c r="A622" s="47" t="s">
        <v>729</v>
      </c>
      <c r="B622" s="69" t="s">
        <v>277</v>
      </c>
      <c r="C622" s="47" t="s">
        <v>103</v>
      </c>
      <c r="D622" s="47" t="s">
        <v>77</v>
      </c>
      <c r="E622" s="47" t="s">
        <v>368</v>
      </c>
      <c r="F622" s="47"/>
      <c r="G622" s="61">
        <f>G623</f>
        <v>60</v>
      </c>
      <c r="H622" s="61">
        <f t="shared" si="109"/>
        <v>60</v>
      </c>
      <c r="I622" s="61">
        <f t="shared" si="109"/>
        <v>60</v>
      </c>
      <c r="J622" s="66"/>
      <c r="K622" s="67"/>
      <c r="L622" s="68">
        <v>-309.5</v>
      </c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</row>
    <row r="623" spans="1:28" s="16" customFormat="1" ht="136.5" customHeight="1">
      <c r="A623" s="47" t="s">
        <v>730</v>
      </c>
      <c r="B623" s="62" t="s">
        <v>638</v>
      </c>
      <c r="C623" s="47" t="s">
        <v>103</v>
      </c>
      <c r="D623" s="47" t="s">
        <v>77</v>
      </c>
      <c r="E623" s="47" t="s">
        <v>794</v>
      </c>
      <c r="F623" s="47"/>
      <c r="G623" s="71">
        <f aca="true" t="shared" si="110" ref="G623:I624">SUM(G624)</f>
        <v>60</v>
      </c>
      <c r="H623" s="71">
        <f t="shared" si="110"/>
        <v>60</v>
      </c>
      <c r="I623" s="71">
        <f t="shared" si="110"/>
        <v>60</v>
      </c>
      <c r="J623" s="66"/>
      <c r="K623" s="67"/>
      <c r="L623" s="68"/>
      <c r="M623" s="64"/>
      <c r="N623" s="64"/>
      <c r="O623" s="64"/>
      <c r="P623" s="64"/>
      <c r="Q623" s="64"/>
      <c r="R623" s="64"/>
      <c r="S623" s="64"/>
      <c r="T623" s="64">
        <v>523.2</v>
      </c>
      <c r="U623" s="64"/>
      <c r="V623" s="64"/>
      <c r="W623" s="64"/>
      <c r="X623" s="64"/>
      <c r="Y623" s="64"/>
      <c r="Z623" s="64"/>
      <c r="AA623" s="64">
        <v>60</v>
      </c>
      <c r="AB623" s="64"/>
    </row>
    <row r="624" spans="1:28" s="16" customFormat="1" ht="39" customHeight="1">
      <c r="A624" s="47" t="s">
        <v>297</v>
      </c>
      <c r="B624" s="60" t="s">
        <v>145</v>
      </c>
      <c r="C624" s="47" t="s">
        <v>103</v>
      </c>
      <c r="D624" s="47" t="s">
        <v>77</v>
      </c>
      <c r="E624" s="47" t="s">
        <v>794</v>
      </c>
      <c r="F624" s="47" t="s">
        <v>108</v>
      </c>
      <c r="G624" s="71">
        <f>SUM(G625)</f>
        <v>60</v>
      </c>
      <c r="H624" s="71">
        <f t="shared" si="110"/>
        <v>60</v>
      </c>
      <c r="I624" s="71">
        <f t="shared" si="110"/>
        <v>60</v>
      </c>
      <c r="J624" s="66"/>
      <c r="K624" s="67"/>
      <c r="L624" s="68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</row>
    <row r="625" spans="1:28" s="16" customFormat="1" ht="47.25" customHeight="1">
      <c r="A625" s="47" t="s">
        <v>628</v>
      </c>
      <c r="B625" s="60" t="s">
        <v>146</v>
      </c>
      <c r="C625" s="47" t="s">
        <v>103</v>
      </c>
      <c r="D625" s="47" t="s">
        <v>77</v>
      </c>
      <c r="E625" s="47" t="s">
        <v>794</v>
      </c>
      <c r="F625" s="47" t="s">
        <v>101</v>
      </c>
      <c r="G625" s="71">
        <v>60</v>
      </c>
      <c r="H625" s="71">
        <v>60</v>
      </c>
      <c r="I625" s="71">
        <v>60</v>
      </c>
      <c r="J625" s="66"/>
      <c r="K625" s="67"/>
      <c r="L625" s="68"/>
      <c r="M625" s="64">
        <f>253.2+66.8</f>
        <v>320</v>
      </c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>
        <v>60</v>
      </c>
      <c r="Z625" s="64"/>
      <c r="AA625" s="64"/>
      <c r="AB625" s="64"/>
    </row>
    <row r="626" spans="1:28" s="16" customFormat="1" ht="36.75" customHeight="1">
      <c r="A626" s="47" t="s">
        <v>629</v>
      </c>
      <c r="B626" s="52" t="s">
        <v>79</v>
      </c>
      <c r="C626" s="53" t="s">
        <v>103</v>
      </c>
      <c r="D626" s="53" t="s">
        <v>78</v>
      </c>
      <c r="E626" s="53"/>
      <c r="F626" s="53"/>
      <c r="G626" s="54">
        <f>G627</f>
        <v>18420.9</v>
      </c>
      <c r="H626" s="54">
        <f>H627</f>
        <v>18420.9</v>
      </c>
      <c r="I626" s="54">
        <f>I627</f>
        <v>18420.9</v>
      </c>
      <c r="J626" s="66"/>
      <c r="K626" s="66">
        <v>20</v>
      </c>
      <c r="L626" s="68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</row>
    <row r="627" spans="1:28" s="16" customFormat="1" ht="43.5" customHeight="1">
      <c r="A627" s="47" t="s">
        <v>630</v>
      </c>
      <c r="B627" s="69" t="s">
        <v>276</v>
      </c>
      <c r="C627" s="47" t="s">
        <v>103</v>
      </c>
      <c r="D627" s="47" t="s">
        <v>78</v>
      </c>
      <c r="E627" s="47" t="s">
        <v>367</v>
      </c>
      <c r="F627" s="47"/>
      <c r="G627" s="61">
        <f>G628+G661+G671+G680</f>
        <v>18420.9</v>
      </c>
      <c r="H627" s="61">
        <f>H628+H661+H671+H680</f>
        <v>18420.9</v>
      </c>
      <c r="I627" s="61">
        <f>I628+I661+I671+I680</f>
        <v>18420.9</v>
      </c>
      <c r="J627" s="66"/>
      <c r="K627" s="67"/>
      <c r="L627" s="68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</row>
    <row r="628" spans="1:28" s="16" customFormat="1" ht="39.75" customHeight="1">
      <c r="A628" s="47" t="s">
        <v>934</v>
      </c>
      <c r="B628" s="69" t="s">
        <v>277</v>
      </c>
      <c r="C628" s="47" t="s">
        <v>103</v>
      </c>
      <c r="D628" s="47" t="s">
        <v>78</v>
      </c>
      <c r="E628" s="47" t="s">
        <v>368</v>
      </c>
      <c r="F628" s="47"/>
      <c r="G628" s="61">
        <f>G641+G653+G658+G644+G647+G650+G629+G636</f>
        <v>3593.8999999999996</v>
      </c>
      <c r="H628" s="61">
        <f>H641+H653+H658+H644+H647+H650+H629+H636</f>
        <v>3593.8999999999996</v>
      </c>
      <c r="I628" s="61">
        <f>I641+I653+I658+I644+I647+I650+I629+I636</f>
        <v>3593.8999999999996</v>
      </c>
      <c r="J628" s="66"/>
      <c r="K628" s="67"/>
      <c r="L628" s="68"/>
      <c r="M628" s="64"/>
      <c r="N628" s="64"/>
      <c r="O628" s="64"/>
      <c r="P628" s="64"/>
      <c r="Q628" s="64"/>
      <c r="R628" s="64"/>
      <c r="S628" s="64"/>
      <c r="T628" s="64">
        <v>20</v>
      </c>
      <c r="U628" s="64"/>
      <c r="V628" s="64"/>
      <c r="W628" s="64"/>
      <c r="X628" s="64"/>
      <c r="Y628" s="64"/>
      <c r="Z628" s="64"/>
      <c r="AA628" s="64"/>
      <c r="AB628" s="64"/>
    </row>
    <row r="629" spans="1:28" s="16" customFormat="1" ht="91.5" customHeight="1">
      <c r="A629" s="47" t="s">
        <v>935</v>
      </c>
      <c r="B629" s="62" t="s">
        <v>415</v>
      </c>
      <c r="C629" s="47" t="s">
        <v>103</v>
      </c>
      <c r="D629" s="47" t="s">
        <v>78</v>
      </c>
      <c r="E629" s="47" t="s">
        <v>463</v>
      </c>
      <c r="F629" s="47"/>
      <c r="G629" s="71">
        <f>SUM(G630+G632+G634)</f>
        <v>2560.7</v>
      </c>
      <c r="H629" s="71">
        <f>SUM(H630+H632+H634)</f>
        <v>2560.7</v>
      </c>
      <c r="I629" s="71">
        <f>SUM(I630+I632+I634)</f>
        <v>2560.7</v>
      </c>
      <c r="J629" s="66"/>
      <c r="K629" s="67"/>
      <c r="L629" s="68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>
        <v>1818.4</v>
      </c>
      <c r="AA629" s="64"/>
      <c r="AB629" s="64">
        <v>2560.7</v>
      </c>
    </row>
    <row r="630" spans="1:28" s="16" customFormat="1" ht="58.5" customHeight="1">
      <c r="A630" s="47" t="s">
        <v>936</v>
      </c>
      <c r="B630" s="60" t="s">
        <v>145</v>
      </c>
      <c r="C630" s="47" t="s">
        <v>103</v>
      </c>
      <c r="D630" s="47" t="s">
        <v>78</v>
      </c>
      <c r="E630" s="47" t="s">
        <v>463</v>
      </c>
      <c r="F630" s="47" t="s">
        <v>108</v>
      </c>
      <c r="G630" s="71">
        <f>SUM(G631)</f>
        <v>1368.5</v>
      </c>
      <c r="H630" s="71">
        <f>SUM(H631)</f>
        <v>1368.5</v>
      </c>
      <c r="I630" s="71">
        <f>SUM(I631)</f>
        <v>1368.5</v>
      </c>
      <c r="J630" s="66"/>
      <c r="K630" s="67"/>
      <c r="L630" s="68">
        <v>-305.3</v>
      </c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>
        <v>56.1</v>
      </c>
      <c r="Y630" s="64"/>
      <c r="Z630" s="64"/>
      <c r="AA630" s="64"/>
      <c r="AB630" s="64"/>
    </row>
    <row r="631" spans="1:28" s="16" customFormat="1" ht="45" customHeight="1">
      <c r="A631" s="47" t="s">
        <v>937</v>
      </c>
      <c r="B631" s="60" t="s">
        <v>146</v>
      </c>
      <c r="C631" s="47" t="s">
        <v>103</v>
      </c>
      <c r="D631" s="47" t="s">
        <v>78</v>
      </c>
      <c r="E631" s="47" t="s">
        <v>463</v>
      </c>
      <c r="F631" s="47" t="s">
        <v>101</v>
      </c>
      <c r="G631" s="71">
        <v>1368.5</v>
      </c>
      <c r="H631" s="71">
        <v>1368.5</v>
      </c>
      <c r="I631" s="71">
        <v>1368.5</v>
      </c>
      <c r="J631" s="66"/>
      <c r="K631" s="67"/>
      <c r="L631" s="68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</row>
    <row r="632" spans="1:28" s="16" customFormat="1" ht="33" customHeight="1">
      <c r="A632" s="47" t="s">
        <v>938</v>
      </c>
      <c r="B632" s="60" t="s">
        <v>86</v>
      </c>
      <c r="C632" s="47" t="s">
        <v>103</v>
      </c>
      <c r="D632" s="47" t="s">
        <v>78</v>
      </c>
      <c r="E632" s="47" t="s">
        <v>463</v>
      </c>
      <c r="F632" s="47" t="s">
        <v>87</v>
      </c>
      <c r="G632" s="71">
        <f>SUM(G633)</f>
        <v>158</v>
      </c>
      <c r="H632" s="71">
        <f>SUM(H633)</f>
        <v>158</v>
      </c>
      <c r="I632" s="71">
        <f>SUM(I633)</f>
        <v>158</v>
      </c>
      <c r="J632" s="66"/>
      <c r="K632" s="67"/>
      <c r="L632" s="68">
        <v>614.8</v>
      </c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>
        <v>-50.1</v>
      </c>
      <c r="Y632" s="64"/>
      <c r="Z632" s="64"/>
      <c r="AA632" s="64"/>
      <c r="AB632" s="64"/>
    </row>
    <row r="633" spans="1:28" s="16" customFormat="1" ht="44.25" customHeight="1">
      <c r="A633" s="47" t="s">
        <v>939</v>
      </c>
      <c r="B633" s="60" t="s">
        <v>255</v>
      </c>
      <c r="C633" s="47" t="s">
        <v>103</v>
      </c>
      <c r="D633" s="47" t="s">
        <v>78</v>
      </c>
      <c r="E633" s="47" t="s">
        <v>463</v>
      </c>
      <c r="F633" s="47" t="s">
        <v>256</v>
      </c>
      <c r="G633" s="71">
        <v>158</v>
      </c>
      <c r="H633" s="71">
        <v>158</v>
      </c>
      <c r="I633" s="71">
        <v>158</v>
      </c>
      <c r="J633" s="66"/>
      <c r="K633" s="67"/>
      <c r="L633" s="68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</row>
    <row r="634" spans="1:28" s="16" customFormat="1" ht="48" customHeight="1">
      <c r="A634" s="47" t="s">
        <v>298</v>
      </c>
      <c r="B634" s="60" t="s">
        <v>278</v>
      </c>
      <c r="C634" s="47" t="s">
        <v>103</v>
      </c>
      <c r="D634" s="47" t="s">
        <v>78</v>
      </c>
      <c r="E634" s="47" t="s">
        <v>463</v>
      </c>
      <c r="F634" s="47" t="s">
        <v>164</v>
      </c>
      <c r="G634" s="71">
        <f>SUM(G635)</f>
        <v>1034.2</v>
      </c>
      <c r="H634" s="71">
        <f>SUM(H635)</f>
        <v>1034.2</v>
      </c>
      <c r="I634" s="71">
        <f>SUM(I635)</f>
        <v>1034.2</v>
      </c>
      <c r="J634" s="66"/>
      <c r="K634" s="67"/>
      <c r="L634" s="68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</row>
    <row r="635" spans="1:28" s="3" customFormat="1" ht="31.5" customHeight="1">
      <c r="A635" s="47" t="s">
        <v>455</v>
      </c>
      <c r="B635" s="60" t="s">
        <v>166</v>
      </c>
      <c r="C635" s="47" t="s">
        <v>103</v>
      </c>
      <c r="D635" s="47" t="s">
        <v>78</v>
      </c>
      <c r="E635" s="47" t="s">
        <v>463</v>
      </c>
      <c r="F635" s="47" t="s">
        <v>165</v>
      </c>
      <c r="G635" s="71">
        <v>1034.2</v>
      </c>
      <c r="H635" s="71">
        <v>1034.2</v>
      </c>
      <c r="I635" s="71">
        <v>1034.2</v>
      </c>
      <c r="J635" s="66"/>
      <c r="K635" s="67"/>
      <c r="L635" s="68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>
        <v>15</v>
      </c>
      <c r="X635" s="64"/>
      <c r="Y635" s="64"/>
      <c r="Z635" s="64"/>
      <c r="AA635" s="64"/>
      <c r="AB635" s="64"/>
    </row>
    <row r="636" spans="1:28" s="7" customFormat="1" ht="88.5" customHeight="1">
      <c r="A636" s="47" t="s">
        <v>456</v>
      </c>
      <c r="B636" s="62" t="s">
        <v>649</v>
      </c>
      <c r="C636" s="47" t="s">
        <v>103</v>
      </c>
      <c r="D636" s="47" t="s">
        <v>78</v>
      </c>
      <c r="E636" s="47" t="s">
        <v>570</v>
      </c>
      <c r="F636" s="47"/>
      <c r="G636" s="71">
        <f>SUM(G637+G639)</f>
        <v>523.2</v>
      </c>
      <c r="H636" s="71">
        <f>SUM(H637+H639)</f>
        <v>523.2</v>
      </c>
      <c r="I636" s="71">
        <f>SUM(I637+I639)</f>
        <v>523.2</v>
      </c>
      <c r="J636" s="66"/>
      <c r="K636" s="67"/>
      <c r="L636" s="68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>
        <v>523.2</v>
      </c>
      <c r="Z636" s="64"/>
      <c r="AA636" s="64">
        <v>523.2</v>
      </c>
      <c r="AB636" s="64"/>
    </row>
    <row r="637" spans="1:28" s="17" customFormat="1" ht="39" customHeight="1">
      <c r="A637" s="47" t="s">
        <v>1167</v>
      </c>
      <c r="B637" s="60" t="s">
        <v>145</v>
      </c>
      <c r="C637" s="47" t="s">
        <v>103</v>
      </c>
      <c r="D637" s="47" t="s">
        <v>78</v>
      </c>
      <c r="E637" s="47" t="s">
        <v>570</v>
      </c>
      <c r="F637" s="47" t="s">
        <v>108</v>
      </c>
      <c r="G637" s="71">
        <f>SUM(G638)</f>
        <v>417</v>
      </c>
      <c r="H637" s="71">
        <f>SUM(H638)</f>
        <v>417</v>
      </c>
      <c r="I637" s="71">
        <f>SUM(I638)</f>
        <v>417</v>
      </c>
      <c r="J637" s="66"/>
      <c r="K637" s="67"/>
      <c r="L637" s="68"/>
      <c r="M637" s="64">
        <v>22.5</v>
      </c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</row>
    <row r="638" spans="1:28" s="16" customFormat="1" ht="42" customHeight="1">
      <c r="A638" s="47" t="s">
        <v>1168</v>
      </c>
      <c r="B638" s="60" t="s">
        <v>146</v>
      </c>
      <c r="C638" s="47" t="s">
        <v>103</v>
      </c>
      <c r="D638" s="47" t="s">
        <v>78</v>
      </c>
      <c r="E638" s="47" t="s">
        <v>570</v>
      </c>
      <c r="F638" s="47" t="s">
        <v>101</v>
      </c>
      <c r="G638" s="71">
        <v>417</v>
      </c>
      <c r="H638" s="71">
        <v>417</v>
      </c>
      <c r="I638" s="71">
        <v>417</v>
      </c>
      <c r="J638" s="66"/>
      <c r="K638" s="67"/>
      <c r="L638" s="68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</row>
    <row r="639" spans="1:28" s="16" customFormat="1" ht="30" customHeight="1">
      <c r="A639" s="47" t="s">
        <v>1169</v>
      </c>
      <c r="B639" s="60" t="s">
        <v>86</v>
      </c>
      <c r="C639" s="47" t="s">
        <v>103</v>
      </c>
      <c r="D639" s="47" t="s">
        <v>78</v>
      </c>
      <c r="E639" s="47" t="s">
        <v>570</v>
      </c>
      <c r="F639" s="47" t="s">
        <v>87</v>
      </c>
      <c r="G639" s="71">
        <f>SUM(G640)</f>
        <v>106.2</v>
      </c>
      <c r="H639" s="71">
        <f>SUM(H640)</f>
        <v>106.2</v>
      </c>
      <c r="I639" s="71">
        <f>SUM(I640)</f>
        <v>106.2</v>
      </c>
      <c r="J639" s="27"/>
      <c r="K639" s="28"/>
      <c r="L639" s="36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</row>
    <row r="640" spans="1:28" s="16" customFormat="1" ht="42" customHeight="1">
      <c r="A640" s="47" t="s">
        <v>940</v>
      </c>
      <c r="B640" s="60" t="s">
        <v>255</v>
      </c>
      <c r="C640" s="47" t="s">
        <v>103</v>
      </c>
      <c r="D640" s="47" t="s">
        <v>78</v>
      </c>
      <c r="E640" s="47" t="s">
        <v>570</v>
      </c>
      <c r="F640" s="47" t="s">
        <v>256</v>
      </c>
      <c r="G640" s="71">
        <v>106.2</v>
      </c>
      <c r="H640" s="71">
        <v>106.2</v>
      </c>
      <c r="I640" s="71">
        <v>106.2</v>
      </c>
      <c r="J640" s="27"/>
      <c r="K640" s="28"/>
      <c r="L640" s="36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64"/>
      <c r="Z640" s="35"/>
      <c r="AA640" s="64"/>
      <c r="AB640" s="35"/>
    </row>
    <row r="641" spans="1:28" s="16" customFormat="1" ht="112.5" customHeight="1">
      <c r="A641" s="47" t="s">
        <v>941</v>
      </c>
      <c r="B641" s="60" t="s">
        <v>510</v>
      </c>
      <c r="C641" s="47" t="s">
        <v>103</v>
      </c>
      <c r="D641" s="47" t="s">
        <v>78</v>
      </c>
      <c r="E641" s="47" t="s">
        <v>795</v>
      </c>
      <c r="F641" s="47"/>
      <c r="G641" s="61">
        <f aca="true" t="shared" si="111" ref="G641:I650">G642</f>
        <v>20</v>
      </c>
      <c r="H641" s="61">
        <f t="shared" si="111"/>
        <v>20</v>
      </c>
      <c r="I641" s="61">
        <f t="shared" si="111"/>
        <v>20</v>
      </c>
      <c r="J641" s="66"/>
      <c r="K641" s="66">
        <v>140</v>
      </c>
      <c r="L641" s="68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>
        <v>20</v>
      </c>
      <c r="AB641" s="64"/>
    </row>
    <row r="642" spans="1:28" s="16" customFormat="1" ht="41.25" customHeight="1">
      <c r="A642" s="47" t="s">
        <v>731</v>
      </c>
      <c r="B642" s="60" t="s">
        <v>145</v>
      </c>
      <c r="C642" s="47" t="s">
        <v>103</v>
      </c>
      <c r="D642" s="47" t="s">
        <v>78</v>
      </c>
      <c r="E642" s="47" t="s">
        <v>795</v>
      </c>
      <c r="F642" s="47" t="s">
        <v>108</v>
      </c>
      <c r="G642" s="61">
        <f t="shared" si="111"/>
        <v>20</v>
      </c>
      <c r="H642" s="61">
        <f t="shared" si="111"/>
        <v>20</v>
      </c>
      <c r="I642" s="61">
        <f t="shared" si="111"/>
        <v>20</v>
      </c>
      <c r="J642" s="66"/>
      <c r="K642" s="67"/>
      <c r="L642" s="68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</row>
    <row r="643" spans="1:28" s="16" customFormat="1" ht="47.25" customHeight="1">
      <c r="A643" s="47" t="s">
        <v>1170</v>
      </c>
      <c r="B643" s="60" t="s">
        <v>146</v>
      </c>
      <c r="C643" s="47" t="s">
        <v>103</v>
      </c>
      <c r="D643" s="47" t="s">
        <v>78</v>
      </c>
      <c r="E643" s="47" t="s">
        <v>795</v>
      </c>
      <c r="F643" s="47" t="s">
        <v>101</v>
      </c>
      <c r="G643" s="71">
        <v>20</v>
      </c>
      <c r="H643" s="71">
        <v>20</v>
      </c>
      <c r="I643" s="71">
        <v>20</v>
      </c>
      <c r="J643" s="66"/>
      <c r="K643" s="67"/>
      <c r="L643" s="68"/>
      <c r="M643" s="64">
        <v>-40</v>
      </c>
      <c r="N643" s="64"/>
      <c r="O643" s="64"/>
      <c r="P643" s="64"/>
      <c r="Q643" s="64"/>
      <c r="R643" s="64"/>
      <c r="S643" s="64"/>
      <c r="T643" s="64">
        <v>140</v>
      </c>
      <c r="U643" s="64"/>
      <c r="V643" s="64"/>
      <c r="W643" s="64">
        <v>-50</v>
      </c>
      <c r="X643" s="64"/>
      <c r="Y643" s="64">
        <v>20</v>
      </c>
      <c r="Z643" s="64"/>
      <c r="AA643" s="64"/>
      <c r="AB643" s="64"/>
    </row>
    <row r="644" spans="1:28" s="16" customFormat="1" ht="150" customHeight="1">
      <c r="A644" s="47" t="s">
        <v>1171</v>
      </c>
      <c r="B644" s="60" t="s">
        <v>644</v>
      </c>
      <c r="C644" s="47" t="s">
        <v>103</v>
      </c>
      <c r="D644" s="47" t="s">
        <v>78</v>
      </c>
      <c r="E644" s="47" t="s">
        <v>796</v>
      </c>
      <c r="F644" s="47"/>
      <c r="G644" s="61">
        <f t="shared" si="111"/>
        <v>160</v>
      </c>
      <c r="H644" s="61">
        <f t="shared" si="111"/>
        <v>160</v>
      </c>
      <c r="I644" s="61">
        <f t="shared" si="111"/>
        <v>160</v>
      </c>
      <c r="J644" s="66"/>
      <c r="K644" s="66">
        <v>30</v>
      </c>
      <c r="L644" s="68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>
        <v>160</v>
      </c>
      <c r="AB644" s="64"/>
    </row>
    <row r="645" spans="1:28" s="16" customFormat="1" ht="39.75" customHeight="1">
      <c r="A645" s="47" t="s">
        <v>1172</v>
      </c>
      <c r="B645" s="60" t="s">
        <v>145</v>
      </c>
      <c r="C645" s="47" t="s">
        <v>103</v>
      </c>
      <c r="D645" s="47" t="s">
        <v>78</v>
      </c>
      <c r="E645" s="47" t="s">
        <v>796</v>
      </c>
      <c r="F645" s="47" t="s">
        <v>108</v>
      </c>
      <c r="G645" s="61">
        <f t="shared" si="111"/>
        <v>160</v>
      </c>
      <c r="H645" s="61">
        <f t="shared" si="111"/>
        <v>160</v>
      </c>
      <c r="I645" s="61">
        <f t="shared" si="111"/>
        <v>160</v>
      </c>
      <c r="J645" s="66"/>
      <c r="K645" s="67"/>
      <c r="L645" s="68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</row>
    <row r="646" spans="1:28" s="16" customFormat="1" ht="41.25" customHeight="1">
      <c r="A646" s="47" t="s">
        <v>1173</v>
      </c>
      <c r="B646" s="60" t="s">
        <v>146</v>
      </c>
      <c r="C646" s="47" t="s">
        <v>103</v>
      </c>
      <c r="D646" s="47" t="s">
        <v>78</v>
      </c>
      <c r="E646" s="47" t="s">
        <v>796</v>
      </c>
      <c r="F646" s="47" t="s">
        <v>101</v>
      </c>
      <c r="G646" s="71">
        <v>160</v>
      </c>
      <c r="H646" s="71">
        <v>160</v>
      </c>
      <c r="I646" s="71">
        <v>160</v>
      </c>
      <c r="J646" s="66"/>
      <c r="K646" s="67"/>
      <c r="L646" s="68"/>
      <c r="M646" s="64"/>
      <c r="N646" s="64"/>
      <c r="O646" s="64"/>
      <c r="P646" s="64"/>
      <c r="Q646" s="64"/>
      <c r="R646" s="64"/>
      <c r="S646" s="64"/>
      <c r="T646" s="64">
        <v>30</v>
      </c>
      <c r="U646" s="64"/>
      <c r="V646" s="64"/>
      <c r="W646" s="64">
        <v>-10</v>
      </c>
      <c r="X646" s="64"/>
      <c r="Y646" s="64">
        <v>150</v>
      </c>
      <c r="Z646" s="64"/>
      <c r="AA646" s="64"/>
      <c r="AB646" s="64"/>
    </row>
    <row r="647" spans="1:28" s="16" customFormat="1" ht="86.25" customHeight="1">
      <c r="A647" s="47" t="s">
        <v>1174</v>
      </c>
      <c r="B647" s="60" t="s">
        <v>511</v>
      </c>
      <c r="C647" s="47" t="s">
        <v>103</v>
      </c>
      <c r="D647" s="47" t="s">
        <v>78</v>
      </c>
      <c r="E647" s="47" t="s">
        <v>797</v>
      </c>
      <c r="F647" s="47"/>
      <c r="G647" s="61">
        <f t="shared" si="111"/>
        <v>35</v>
      </c>
      <c r="H647" s="61">
        <f t="shared" si="111"/>
        <v>35</v>
      </c>
      <c r="I647" s="61">
        <f t="shared" si="111"/>
        <v>35</v>
      </c>
      <c r="J647" s="66"/>
      <c r="K647" s="66">
        <v>30</v>
      </c>
      <c r="L647" s="68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>
        <v>35</v>
      </c>
      <c r="AB647" s="64"/>
    </row>
    <row r="648" spans="1:28" s="16" customFormat="1" ht="47.25" customHeight="1">
      <c r="A648" s="47" t="s">
        <v>1175</v>
      </c>
      <c r="B648" s="60" t="s">
        <v>145</v>
      </c>
      <c r="C648" s="47" t="s">
        <v>103</v>
      </c>
      <c r="D648" s="47" t="s">
        <v>78</v>
      </c>
      <c r="E648" s="47" t="s">
        <v>797</v>
      </c>
      <c r="F648" s="47" t="s">
        <v>108</v>
      </c>
      <c r="G648" s="61">
        <f t="shared" si="111"/>
        <v>35</v>
      </c>
      <c r="H648" s="61">
        <f t="shared" si="111"/>
        <v>35</v>
      </c>
      <c r="I648" s="61">
        <f t="shared" si="111"/>
        <v>35</v>
      </c>
      <c r="J648" s="66"/>
      <c r="K648" s="67"/>
      <c r="L648" s="68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</row>
    <row r="649" spans="1:28" s="16" customFormat="1" ht="45.75" customHeight="1">
      <c r="A649" s="47" t="s">
        <v>1176</v>
      </c>
      <c r="B649" s="60" t="s">
        <v>146</v>
      </c>
      <c r="C649" s="47" t="s">
        <v>103</v>
      </c>
      <c r="D649" s="47" t="s">
        <v>78</v>
      </c>
      <c r="E649" s="47" t="s">
        <v>797</v>
      </c>
      <c r="F649" s="47" t="s">
        <v>101</v>
      </c>
      <c r="G649" s="71">
        <v>35</v>
      </c>
      <c r="H649" s="71">
        <v>35</v>
      </c>
      <c r="I649" s="71">
        <v>35</v>
      </c>
      <c r="J649" s="66"/>
      <c r="K649" s="67"/>
      <c r="L649" s="68"/>
      <c r="M649" s="64"/>
      <c r="N649" s="64"/>
      <c r="O649" s="64"/>
      <c r="P649" s="64"/>
      <c r="Q649" s="64"/>
      <c r="R649" s="64"/>
      <c r="S649" s="64"/>
      <c r="T649" s="64">
        <v>30</v>
      </c>
      <c r="U649" s="64"/>
      <c r="V649" s="64"/>
      <c r="W649" s="64"/>
      <c r="X649" s="64"/>
      <c r="Y649" s="64">
        <v>30</v>
      </c>
      <c r="Z649" s="64"/>
      <c r="AA649" s="64"/>
      <c r="AB649" s="64"/>
    </row>
    <row r="650" spans="1:28" s="16" customFormat="1" ht="99" customHeight="1">
      <c r="A650" s="47" t="s">
        <v>1177</v>
      </c>
      <c r="B650" s="60" t="s">
        <v>1205</v>
      </c>
      <c r="C650" s="47" t="s">
        <v>103</v>
      </c>
      <c r="D650" s="47" t="s">
        <v>78</v>
      </c>
      <c r="E650" s="47" t="s">
        <v>1204</v>
      </c>
      <c r="F650" s="47"/>
      <c r="G650" s="61">
        <f t="shared" si="111"/>
        <v>50</v>
      </c>
      <c r="H650" s="61">
        <f t="shared" si="111"/>
        <v>50</v>
      </c>
      <c r="I650" s="61">
        <f t="shared" si="111"/>
        <v>50</v>
      </c>
      <c r="J650" s="66"/>
      <c r="K650" s="67"/>
      <c r="L650" s="68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>
        <v>50</v>
      </c>
      <c r="AB650" s="64"/>
    </row>
    <row r="651" spans="1:28" s="16" customFormat="1" ht="43.5" customHeight="1">
      <c r="A651" s="47" t="s">
        <v>1178</v>
      </c>
      <c r="B651" s="60" t="s">
        <v>145</v>
      </c>
      <c r="C651" s="47" t="s">
        <v>103</v>
      </c>
      <c r="D651" s="47" t="s">
        <v>78</v>
      </c>
      <c r="E651" s="47" t="s">
        <v>1204</v>
      </c>
      <c r="F651" s="47" t="s">
        <v>108</v>
      </c>
      <c r="G651" s="61">
        <f>G652</f>
        <v>50</v>
      </c>
      <c r="H651" s="61">
        <f>H652</f>
        <v>50</v>
      </c>
      <c r="I651" s="61">
        <f>I652</f>
        <v>50</v>
      </c>
      <c r="J651" s="66"/>
      <c r="K651" s="67"/>
      <c r="L651" s="68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</row>
    <row r="652" spans="1:28" s="16" customFormat="1" ht="44.25" customHeight="1">
      <c r="A652" s="47" t="s">
        <v>485</v>
      </c>
      <c r="B652" s="60" t="s">
        <v>146</v>
      </c>
      <c r="C652" s="47" t="s">
        <v>103</v>
      </c>
      <c r="D652" s="47" t="s">
        <v>78</v>
      </c>
      <c r="E652" s="47" t="s">
        <v>1204</v>
      </c>
      <c r="F652" s="47" t="s">
        <v>101</v>
      </c>
      <c r="G652" s="71">
        <v>50</v>
      </c>
      <c r="H652" s="71">
        <v>50</v>
      </c>
      <c r="I652" s="71">
        <v>50</v>
      </c>
      <c r="J652" s="66"/>
      <c r="K652" s="67"/>
      <c r="L652" s="68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</row>
    <row r="653" spans="1:28" s="15" customFormat="1" ht="90.75" customHeight="1">
      <c r="A653" s="47" t="s">
        <v>457</v>
      </c>
      <c r="B653" s="60" t="s">
        <v>51</v>
      </c>
      <c r="C653" s="47" t="s">
        <v>103</v>
      </c>
      <c r="D653" s="47" t="s">
        <v>78</v>
      </c>
      <c r="E653" s="47" t="s">
        <v>798</v>
      </c>
      <c r="F653" s="47"/>
      <c r="G653" s="61">
        <f>G654+G656</f>
        <v>65</v>
      </c>
      <c r="H653" s="61">
        <f>H654+H656</f>
        <v>65</v>
      </c>
      <c r="I653" s="61">
        <f>I654+I656</f>
        <v>65</v>
      </c>
      <c r="J653" s="55"/>
      <c r="K653" s="56"/>
      <c r="L653" s="57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>
        <v>60</v>
      </c>
      <c r="Z653" s="58"/>
      <c r="AA653" s="64">
        <v>65</v>
      </c>
      <c r="AB653" s="58"/>
    </row>
    <row r="654" spans="1:28" s="15" customFormat="1" ht="45" customHeight="1">
      <c r="A654" s="47" t="s">
        <v>0</v>
      </c>
      <c r="B654" s="60" t="s">
        <v>145</v>
      </c>
      <c r="C654" s="47" t="s">
        <v>103</v>
      </c>
      <c r="D654" s="47" t="s">
        <v>78</v>
      </c>
      <c r="E654" s="47" t="s">
        <v>798</v>
      </c>
      <c r="F654" s="47" t="s">
        <v>108</v>
      </c>
      <c r="G654" s="61">
        <f>G655</f>
        <v>37.1</v>
      </c>
      <c r="H654" s="61">
        <f>H655</f>
        <v>37.1</v>
      </c>
      <c r="I654" s="61">
        <f>I655</f>
        <v>37.1</v>
      </c>
      <c r="J654" s="55"/>
      <c r="K654" s="56"/>
      <c r="L654" s="57"/>
      <c r="M654" s="58">
        <v>7.9</v>
      </c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</row>
    <row r="655" spans="1:28" s="16" customFormat="1" ht="47.25" customHeight="1">
      <c r="A655" s="47" t="s">
        <v>1</v>
      </c>
      <c r="B655" s="60" t="s">
        <v>146</v>
      </c>
      <c r="C655" s="47" t="s">
        <v>103</v>
      </c>
      <c r="D655" s="47" t="s">
        <v>78</v>
      </c>
      <c r="E655" s="47" t="s">
        <v>798</v>
      </c>
      <c r="F655" s="47" t="s">
        <v>101</v>
      </c>
      <c r="G655" s="71">
        <v>37.1</v>
      </c>
      <c r="H655" s="71">
        <v>37.1</v>
      </c>
      <c r="I655" s="71">
        <v>37.1</v>
      </c>
      <c r="J655" s="66"/>
      <c r="K655" s="66">
        <v>175</v>
      </c>
      <c r="L655" s="68"/>
      <c r="M655" s="64"/>
      <c r="N655" s="64"/>
      <c r="O655" s="64"/>
      <c r="P655" s="64"/>
      <c r="Q655" s="64"/>
      <c r="R655" s="64"/>
      <c r="S655" s="64"/>
      <c r="T655" s="64">
        <v>175</v>
      </c>
      <c r="U655" s="64"/>
      <c r="V655" s="64"/>
      <c r="W655" s="64"/>
      <c r="X655" s="64"/>
      <c r="Y655" s="64"/>
      <c r="Z655" s="64"/>
      <c r="AA655" s="64"/>
      <c r="AB655" s="64"/>
    </row>
    <row r="656" spans="1:28" s="16" customFormat="1" ht="42.75" customHeight="1">
      <c r="A656" s="47" t="s">
        <v>2</v>
      </c>
      <c r="B656" s="60" t="s">
        <v>278</v>
      </c>
      <c r="C656" s="47" t="s">
        <v>103</v>
      </c>
      <c r="D656" s="47" t="s">
        <v>78</v>
      </c>
      <c r="E656" s="47" t="s">
        <v>798</v>
      </c>
      <c r="F656" s="47" t="s">
        <v>164</v>
      </c>
      <c r="G656" s="71">
        <f>G657</f>
        <v>27.9</v>
      </c>
      <c r="H656" s="71">
        <f>H657</f>
        <v>27.9</v>
      </c>
      <c r="I656" s="71">
        <f>I657</f>
        <v>27.9</v>
      </c>
      <c r="J656" s="66"/>
      <c r="K656" s="67"/>
      <c r="L656" s="68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</row>
    <row r="657" spans="1:28" s="16" customFormat="1" ht="29.25" customHeight="1">
      <c r="A657" s="47" t="s">
        <v>3</v>
      </c>
      <c r="B657" s="60" t="s">
        <v>166</v>
      </c>
      <c r="C657" s="47" t="s">
        <v>103</v>
      </c>
      <c r="D657" s="47" t="s">
        <v>78</v>
      </c>
      <c r="E657" s="47" t="s">
        <v>798</v>
      </c>
      <c r="F657" s="47" t="s">
        <v>165</v>
      </c>
      <c r="G657" s="71">
        <v>27.9</v>
      </c>
      <c r="H657" s="71">
        <v>27.9</v>
      </c>
      <c r="I657" s="71">
        <v>27.9</v>
      </c>
      <c r="J657" s="66"/>
      <c r="K657" s="67"/>
      <c r="L657" s="68"/>
      <c r="M657" s="64">
        <v>-175</v>
      </c>
      <c r="N657" s="64"/>
      <c r="O657" s="64"/>
      <c r="P657" s="64"/>
      <c r="Q657" s="64"/>
      <c r="R657" s="64"/>
      <c r="S657" s="64"/>
      <c r="T657" s="64"/>
      <c r="U657" s="64"/>
      <c r="V657" s="64"/>
      <c r="W657" s="64">
        <v>-175</v>
      </c>
      <c r="X657" s="64"/>
      <c r="Y657" s="64"/>
      <c r="Z657" s="64"/>
      <c r="AA657" s="64"/>
      <c r="AB657" s="64"/>
    </row>
    <row r="658" spans="1:28" s="16" customFormat="1" ht="114" customHeight="1">
      <c r="A658" s="47" t="s">
        <v>406</v>
      </c>
      <c r="B658" s="60" t="s">
        <v>52</v>
      </c>
      <c r="C658" s="47" t="s">
        <v>103</v>
      </c>
      <c r="D658" s="47" t="s">
        <v>78</v>
      </c>
      <c r="E658" s="47" t="s">
        <v>799</v>
      </c>
      <c r="F658" s="47"/>
      <c r="G658" s="61">
        <f aca="true" t="shared" si="112" ref="G658:I659">G659</f>
        <v>180</v>
      </c>
      <c r="H658" s="61">
        <f t="shared" si="112"/>
        <v>180</v>
      </c>
      <c r="I658" s="61">
        <f t="shared" si="112"/>
        <v>180</v>
      </c>
      <c r="J658" s="66"/>
      <c r="K658" s="67"/>
      <c r="L658" s="68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>
        <v>175</v>
      </c>
      <c r="Z658" s="64"/>
      <c r="AA658" s="64">
        <v>180</v>
      </c>
      <c r="AB658" s="64"/>
    </row>
    <row r="659" spans="1:28" s="16" customFormat="1" ht="39" customHeight="1">
      <c r="A659" s="47" t="s">
        <v>458</v>
      </c>
      <c r="B659" s="60" t="s">
        <v>145</v>
      </c>
      <c r="C659" s="47" t="s">
        <v>103</v>
      </c>
      <c r="D659" s="47" t="s">
        <v>78</v>
      </c>
      <c r="E659" s="47" t="s">
        <v>799</v>
      </c>
      <c r="F659" s="47" t="s">
        <v>108</v>
      </c>
      <c r="G659" s="61">
        <f t="shared" si="112"/>
        <v>180</v>
      </c>
      <c r="H659" s="61">
        <f t="shared" si="112"/>
        <v>180</v>
      </c>
      <c r="I659" s="61">
        <f t="shared" si="112"/>
        <v>180</v>
      </c>
      <c r="J659" s="66"/>
      <c r="K659" s="66">
        <v>40</v>
      </c>
      <c r="L659" s="68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</row>
    <row r="660" spans="1:28" s="16" customFormat="1" ht="54" customHeight="1">
      <c r="A660" s="47" t="s">
        <v>459</v>
      </c>
      <c r="B660" s="60" t="s">
        <v>146</v>
      </c>
      <c r="C660" s="47" t="s">
        <v>103</v>
      </c>
      <c r="D660" s="47" t="s">
        <v>78</v>
      </c>
      <c r="E660" s="47" t="s">
        <v>799</v>
      </c>
      <c r="F660" s="47" t="s">
        <v>101</v>
      </c>
      <c r="G660" s="71">
        <v>180</v>
      </c>
      <c r="H660" s="71">
        <v>180</v>
      </c>
      <c r="I660" s="71">
        <v>180</v>
      </c>
      <c r="J660" s="66"/>
      <c r="K660" s="67"/>
      <c r="L660" s="68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</row>
    <row r="661" spans="1:28" s="16" customFormat="1" ht="42.75" customHeight="1">
      <c r="A661" s="47" t="s">
        <v>407</v>
      </c>
      <c r="B661" s="69" t="s">
        <v>217</v>
      </c>
      <c r="C661" s="47" t="s">
        <v>103</v>
      </c>
      <c r="D661" s="47" t="s">
        <v>78</v>
      </c>
      <c r="E661" s="47" t="s">
        <v>370</v>
      </c>
      <c r="F661" s="47"/>
      <c r="G661" s="61">
        <f>G662+G665+G668</f>
        <v>210</v>
      </c>
      <c r="H661" s="61">
        <f>H662+H665+H668</f>
        <v>210</v>
      </c>
      <c r="I661" s="61">
        <f>I662+I665+I668</f>
        <v>210</v>
      </c>
      <c r="J661" s="66"/>
      <c r="K661" s="67"/>
      <c r="L661" s="68"/>
      <c r="M661" s="64">
        <v>-15</v>
      </c>
      <c r="N661" s="64"/>
      <c r="O661" s="64"/>
      <c r="P661" s="64"/>
      <c r="Q661" s="64"/>
      <c r="R661" s="64"/>
      <c r="S661" s="64"/>
      <c r="T661" s="64">
        <v>40</v>
      </c>
      <c r="U661" s="64"/>
      <c r="V661" s="64"/>
      <c r="W661" s="64"/>
      <c r="X661" s="64"/>
      <c r="Y661" s="64"/>
      <c r="Z661" s="64"/>
      <c r="AA661" s="64"/>
      <c r="AB661" s="64"/>
    </row>
    <row r="662" spans="1:28" s="16" customFormat="1" ht="183" customHeight="1">
      <c r="A662" s="47" t="s">
        <v>631</v>
      </c>
      <c r="B662" s="60" t="s">
        <v>512</v>
      </c>
      <c r="C662" s="47" t="s">
        <v>103</v>
      </c>
      <c r="D662" s="47" t="s">
        <v>78</v>
      </c>
      <c r="E662" s="47" t="s">
        <v>800</v>
      </c>
      <c r="F662" s="47"/>
      <c r="G662" s="61">
        <f aca="true" t="shared" si="113" ref="G662:I663">G663</f>
        <v>45</v>
      </c>
      <c r="H662" s="61">
        <f t="shared" si="113"/>
        <v>45</v>
      </c>
      <c r="I662" s="61">
        <f t="shared" si="113"/>
        <v>45</v>
      </c>
      <c r="J662" s="66"/>
      <c r="K662" s="66">
        <v>30</v>
      </c>
      <c r="L662" s="68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>
        <v>45</v>
      </c>
      <c r="AB662" s="64"/>
    </row>
    <row r="663" spans="1:28" s="15" customFormat="1" ht="90" customHeight="1">
      <c r="A663" s="47" t="s">
        <v>853</v>
      </c>
      <c r="B663" s="62" t="s">
        <v>188</v>
      </c>
      <c r="C663" s="47" t="s">
        <v>103</v>
      </c>
      <c r="D663" s="47" t="s">
        <v>78</v>
      </c>
      <c r="E663" s="47" t="s">
        <v>800</v>
      </c>
      <c r="F663" s="47" t="s">
        <v>186</v>
      </c>
      <c r="G663" s="61">
        <f t="shared" si="113"/>
        <v>45</v>
      </c>
      <c r="H663" s="61">
        <f t="shared" si="113"/>
        <v>45</v>
      </c>
      <c r="I663" s="61">
        <f t="shared" si="113"/>
        <v>45</v>
      </c>
      <c r="J663" s="55"/>
      <c r="K663" s="56"/>
      <c r="L663" s="57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</row>
    <row r="664" spans="1:28" s="16" customFormat="1" ht="27" customHeight="1">
      <c r="A664" s="47" t="s">
        <v>854</v>
      </c>
      <c r="B664" s="62" t="s">
        <v>189</v>
      </c>
      <c r="C664" s="47" t="s">
        <v>103</v>
      </c>
      <c r="D664" s="47" t="s">
        <v>78</v>
      </c>
      <c r="E664" s="47" t="s">
        <v>800</v>
      </c>
      <c r="F664" s="47" t="s">
        <v>218</v>
      </c>
      <c r="G664" s="71">
        <v>45</v>
      </c>
      <c r="H664" s="71">
        <v>45</v>
      </c>
      <c r="I664" s="71">
        <v>45</v>
      </c>
      <c r="J664" s="66"/>
      <c r="K664" s="67"/>
      <c r="L664" s="68"/>
      <c r="M664" s="64"/>
      <c r="N664" s="64"/>
      <c r="O664" s="64"/>
      <c r="P664" s="64"/>
      <c r="Q664" s="64"/>
      <c r="R664" s="64"/>
      <c r="S664" s="64"/>
      <c r="T664" s="64">
        <v>30</v>
      </c>
      <c r="U664" s="64"/>
      <c r="V664" s="64"/>
      <c r="W664" s="64">
        <v>-10</v>
      </c>
      <c r="X664" s="64"/>
      <c r="Y664" s="64">
        <v>40</v>
      </c>
      <c r="Z664" s="64"/>
      <c r="AA664" s="64"/>
      <c r="AB664" s="64"/>
    </row>
    <row r="665" spans="1:28" s="16" customFormat="1" ht="132" customHeight="1">
      <c r="A665" s="47" t="s">
        <v>855</v>
      </c>
      <c r="B665" s="60" t="s">
        <v>238</v>
      </c>
      <c r="C665" s="47" t="s">
        <v>103</v>
      </c>
      <c r="D665" s="47" t="s">
        <v>78</v>
      </c>
      <c r="E665" s="47" t="s">
        <v>801</v>
      </c>
      <c r="F665" s="47"/>
      <c r="G665" s="61">
        <f aca="true" t="shared" si="114" ref="G665:I666">G666</f>
        <v>35</v>
      </c>
      <c r="H665" s="61">
        <f t="shared" si="114"/>
        <v>35</v>
      </c>
      <c r="I665" s="61">
        <f>I666</f>
        <v>35</v>
      </c>
      <c r="J665" s="66"/>
      <c r="K665" s="66">
        <v>120</v>
      </c>
      <c r="L665" s="68"/>
      <c r="M665" s="64"/>
      <c r="N665" s="64"/>
      <c r="O665" s="64"/>
      <c r="P665" s="64"/>
      <c r="Q665" s="64"/>
      <c r="R665" s="64"/>
      <c r="S665" s="64"/>
      <c r="T665" s="64" t="s">
        <v>659</v>
      </c>
      <c r="U665" s="64"/>
      <c r="V665" s="64"/>
      <c r="W665" s="64"/>
      <c r="X665" s="64"/>
      <c r="Y665" s="64"/>
      <c r="Z665" s="64"/>
      <c r="AA665" s="64">
        <v>35</v>
      </c>
      <c r="AB665" s="64"/>
    </row>
    <row r="666" spans="1:28" s="16" customFormat="1" ht="36.75" customHeight="1">
      <c r="A666" s="47" t="s">
        <v>460</v>
      </c>
      <c r="B666" s="60" t="s">
        <v>145</v>
      </c>
      <c r="C666" s="47" t="s">
        <v>103</v>
      </c>
      <c r="D666" s="47" t="s">
        <v>78</v>
      </c>
      <c r="E666" s="47" t="s">
        <v>801</v>
      </c>
      <c r="F666" s="47" t="s">
        <v>108</v>
      </c>
      <c r="G666" s="61">
        <f t="shared" si="114"/>
        <v>35</v>
      </c>
      <c r="H666" s="61">
        <f t="shared" si="114"/>
        <v>35</v>
      </c>
      <c r="I666" s="61">
        <f t="shared" si="114"/>
        <v>35</v>
      </c>
      <c r="J666" s="66"/>
      <c r="K666" s="67"/>
      <c r="L666" s="68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>
        <v>30</v>
      </c>
      <c r="Z666" s="64"/>
      <c r="AA666" s="64"/>
      <c r="AB666" s="64"/>
    </row>
    <row r="667" spans="1:28" s="16" customFormat="1" ht="35.25" customHeight="1">
      <c r="A667" s="47" t="s">
        <v>503</v>
      </c>
      <c r="B667" s="60" t="s">
        <v>146</v>
      </c>
      <c r="C667" s="47" t="s">
        <v>103</v>
      </c>
      <c r="D667" s="47" t="s">
        <v>78</v>
      </c>
      <c r="E667" s="47" t="s">
        <v>801</v>
      </c>
      <c r="F667" s="47" t="s">
        <v>101</v>
      </c>
      <c r="G667" s="71">
        <v>35</v>
      </c>
      <c r="H667" s="71">
        <v>35</v>
      </c>
      <c r="I667" s="71">
        <v>35</v>
      </c>
      <c r="J667" s="66"/>
      <c r="K667" s="67"/>
      <c r="L667" s="68"/>
      <c r="M667" s="64"/>
      <c r="N667" s="64"/>
      <c r="O667" s="64"/>
      <c r="P667" s="64"/>
      <c r="Q667" s="64"/>
      <c r="R667" s="64"/>
      <c r="S667" s="64"/>
      <c r="T667" s="64">
        <v>120</v>
      </c>
      <c r="U667" s="64"/>
      <c r="V667" s="64"/>
      <c r="W667" s="64">
        <v>-20</v>
      </c>
      <c r="X667" s="64"/>
      <c r="Y667" s="64"/>
      <c r="Z667" s="64"/>
      <c r="AA667" s="64"/>
      <c r="AB667" s="64"/>
    </row>
    <row r="668" spans="1:28" s="16" customFormat="1" ht="105" customHeight="1">
      <c r="A668" s="47" t="s">
        <v>532</v>
      </c>
      <c r="B668" s="60" t="s">
        <v>239</v>
      </c>
      <c r="C668" s="47" t="s">
        <v>103</v>
      </c>
      <c r="D668" s="47" t="s">
        <v>78</v>
      </c>
      <c r="E668" s="47" t="s">
        <v>802</v>
      </c>
      <c r="F668" s="47"/>
      <c r="G668" s="61">
        <f aca="true" t="shared" si="115" ref="G668:I669">G669</f>
        <v>130</v>
      </c>
      <c r="H668" s="61">
        <f t="shared" si="115"/>
        <v>130</v>
      </c>
      <c r="I668" s="61">
        <f t="shared" si="115"/>
        <v>130</v>
      </c>
      <c r="J668" s="66"/>
      <c r="K668" s="67"/>
      <c r="L668" s="68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>
        <v>120</v>
      </c>
      <c r="Z668" s="64"/>
      <c r="AA668" s="64">
        <v>130</v>
      </c>
      <c r="AB668" s="64"/>
    </row>
    <row r="669" spans="1:28" s="16" customFormat="1" ht="36.75" customHeight="1">
      <c r="A669" s="47" t="s">
        <v>533</v>
      </c>
      <c r="B669" s="60" t="s">
        <v>145</v>
      </c>
      <c r="C669" s="47" t="s">
        <v>103</v>
      </c>
      <c r="D669" s="47" t="s">
        <v>78</v>
      </c>
      <c r="E669" s="47" t="s">
        <v>802</v>
      </c>
      <c r="F669" s="47" t="s">
        <v>108</v>
      </c>
      <c r="G669" s="61">
        <f t="shared" si="115"/>
        <v>130</v>
      </c>
      <c r="H669" s="61">
        <f t="shared" si="115"/>
        <v>130</v>
      </c>
      <c r="I669" s="61">
        <f t="shared" si="115"/>
        <v>130</v>
      </c>
      <c r="J669" s="66">
        <v>1308.4</v>
      </c>
      <c r="K669" s="67"/>
      <c r="L669" s="68"/>
      <c r="M669" s="64"/>
      <c r="N669" s="64"/>
      <c r="O669" s="64"/>
      <c r="P669" s="64"/>
      <c r="Q669" s="64"/>
      <c r="R669" s="64"/>
      <c r="S669" s="64">
        <v>1629.8</v>
      </c>
      <c r="T669" s="64"/>
      <c r="U669" s="64"/>
      <c r="V669" s="64"/>
      <c r="W669" s="64"/>
      <c r="X669" s="64"/>
      <c r="Y669" s="64"/>
      <c r="Z669" s="64"/>
      <c r="AA669" s="64"/>
      <c r="AB669" s="64"/>
    </row>
    <row r="670" spans="1:28" s="16" customFormat="1" ht="35.25" customHeight="1">
      <c r="A670" s="47" t="s">
        <v>632</v>
      </c>
      <c r="B670" s="60" t="s">
        <v>146</v>
      </c>
      <c r="C670" s="47" t="s">
        <v>103</v>
      </c>
      <c r="D670" s="47" t="s">
        <v>78</v>
      </c>
      <c r="E670" s="47" t="s">
        <v>802</v>
      </c>
      <c r="F670" s="47" t="s">
        <v>101</v>
      </c>
      <c r="G670" s="71">
        <v>130</v>
      </c>
      <c r="H670" s="71">
        <v>130</v>
      </c>
      <c r="I670" s="71">
        <v>130</v>
      </c>
      <c r="J670" s="66"/>
      <c r="K670" s="67"/>
      <c r="L670" s="68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</row>
    <row r="671" spans="1:28" s="16" customFormat="1" ht="36.75" customHeight="1">
      <c r="A671" s="47" t="s">
        <v>633</v>
      </c>
      <c r="B671" s="69" t="s">
        <v>240</v>
      </c>
      <c r="C671" s="47" t="s">
        <v>103</v>
      </c>
      <c r="D671" s="47" t="s">
        <v>78</v>
      </c>
      <c r="E671" s="47" t="s">
        <v>369</v>
      </c>
      <c r="F671" s="47"/>
      <c r="G671" s="71">
        <f>G672+G677</f>
        <v>2185</v>
      </c>
      <c r="H671" s="71">
        <f>H672+H677</f>
        <v>2185</v>
      </c>
      <c r="I671" s="71">
        <f>I672+I677</f>
        <v>2185</v>
      </c>
      <c r="J671" s="66"/>
      <c r="K671" s="67"/>
      <c r="L671" s="68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</row>
    <row r="672" spans="1:28" s="16" customFormat="1" ht="98.25" customHeight="1">
      <c r="A672" s="47" t="s">
        <v>534</v>
      </c>
      <c r="B672" s="60" t="s">
        <v>502</v>
      </c>
      <c r="C672" s="47" t="s">
        <v>103</v>
      </c>
      <c r="D672" s="47" t="s">
        <v>78</v>
      </c>
      <c r="E672" s="47" t="s">
        <v>387</v>
      </c>
      <c r="F672" s="47"/>
      <c r="G672" s="71">
        <f>G673+G675</f>
        <v>2035</v>
      </c>
      <c r="H672" s="71">
        <f>H673+H675</f>
        <v>2035</v>
      </c>
      <c r="I672" s="71">
        <f>I673+I675</f>
        <v>2035</v>
      </c>
      <c r="J672" s="66"/>
      <c r="K672" s="67"/>
      <c r="L672" s="68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>
        <v>1641.1</v>
      </c>
      <c r="AA672" s="64"/>
      <c r="AB672" s="64">
        <v>2035</v>
      </c>
    </row>
    <row r="673" spans="1:28" s="16" customFormat="1" ht="93.75" customHeight="1">
      <c r="A673" s="47" t="s">
        <v>1179</v>
      </c>
      <c r="B673" s="62" t="s">
        <v>188</v>
      </c>
      <c r="C673" s="47" t="s">
        <v>103</v>
      </c>
      <c r="D673" s="47" t="s">
        <v>78</v>
      </c>
      <c r="E673" s="47" t="s">
        <v>387</v>
      </c>
      <c r="F673" s="47" t="s">
        <v>186</v>
      </c>
      <c r="G673" s="71">
        <f>G674</f>
        <v>1703.7</v>
      </c>
      <c r="H673" s="71">
        <f>H674</f>
        <v>1703.7</v>
      </c>
      <c r="I673" s="71">
        <f>I674</f>
        <v>1703.7</v>
      </c>
      <c r="J673" s="66"/>
      <c r="K673" s="67"/>
      <c r="L673" s="68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</row>
    <row r="674" spans="1:28" s="16" customFormat="1" ht="41.25" customHeight="1">
      <c r="A674" s="47" t="s">
        <v>1180</v>
      </c>
      <c r="B674" s="62" t="s">
        <v>310</v>
      </c>
      <c r="C674" s="47" t="s">
        <v>103</v>
      </c>
      <c r="D674" s="47" t="s">
        <v>78</v>
      </c>
      <c r="E674" s="47" t="s">
        <v>387</v>
      </c>
      <c r="F674" s="47" t="s">
        <v>187</v>
      </c>
      <c r="G674" s="71">
        <v>1703.7</v>
      </c>
      <c r="H674" s="71">
        <v>1703.7</v>
      </c>
      <c r="I674" s="71">
        <v>1703.7</v>
      </c>
      <c r="J674" s="66"/>
      <c r="K674" s="67"/>
      <c r="L674" s="68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</row>
    <row r="675" spans="1:28" s="16" customFormat="1" ht="37.5" customHeight="1">
      <c r="A675" s="47" t="s">
        <v>1181</v>
      </c>
      <c r="B675" s="60" t="s">
        <v>145</v>
      </c>
      <c r="C675" s="47" t="s">
        <v>103</v>
      </c>
      <c r="D675" s="47" t="s">
        <v>78</v>
      </c>
      <c r="E675" s="47" t="s">
        <v>387</v>
      </c>
      <c r="F675" s="47" t="s">
        <v>108</v>
      </c>
      <c r="G675" s="71">
        <f>G676</f>
        <v>331.3</v>
      </c>
      <c r="H675" s="71">
        <f>H676</f>
        <v>331.3</v>
      </c>
      <c r="I675" s="71">
        <f>I676</f>
        <v>331.3</v>
      </c>
      <c r="J675" s="66"/>
      <c r="K675" s="67"/>
      <c r="L675" s="68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</row>
    <row r="676" spans="1:28" s="16" customFormat="1" ht="42.75" customHeight="1">
      <c r="A676" s="47" t="s">
        <v>535</v>
      </c>
      <c r="B676" s="60" t="s">
        <v>146</v>
      </c>
      <c r="C676" s="47" t="s">
        <v>103</v>
      </c>
      <c r="D676" s="47" t="s">
        <v>78</v>
      </c>
      <c r="E676" s="47" t="s">
        <v>387</v>
      </c>
      <c r="F676" s="47" t="s">
        <v>101</v>
      </c>
      <c r="G676" s="71">
        <v>331.3</v>
      </c>
      <c r="H676" s="71">
        <v>331.3</v>
      </c>
      <c r="I676" s="71">
        <v>331.3</v>
      </c>
      <c r="J676" s="66"/>
      <c r="K676" s="67"/>
      <c r="L676" s="68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>
        <v>-100</v>
      </c>
      <c r="X676" s="64"/>
      <c r="Y676" s="64"/>
      <c r="Z676" s="64"/>
      <c r="AA676" s="64"/>
      <c r="AB676" s="64"/>
    </row>
    <row r="677" spans="1:28" s="3" customFormat="1" ht="130.5" customHeight="1">
      <c r="A677" s="47" t="s">
        <v>536</v>
      </c>
      <c r="B677" s="69" t="s">
        <v>598</v>
      </c>
      <c r="C677" s="47" t="s">
        <v>103</v>
      </c>
      <c r="D677" s="47" t="s">
        <v>78</v>
      </c>
      <c r="E677" s="47" t="s">
        <v>812</v>
      </c>
      <c r="F677" s="47"/>
      <c r="G677" s="71">
        <f>SUM(G678)</f>
        <v>150</v>
      </c>
      <c r="H677" s="71">
        <f aca="true" t="shared" si="116" ref="G677:I678">SUM(H678)</f>
        <v>150</v>
      </c>
      <c r="I677" s="71">
        <f t="shared" si="116"/>
        <v>150</v>
      </c>
      <c r="J677" s="66"/>
      <c r="K677" s="67"/>
      <c r="L677" s="68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>
        <v>150</v>
      </c>
      <c r="AB677" s="64"/>
    </row>
    <row r="678" spans="1:28" s="5" customFormat="1" ht="43.5" customHeight="1">
      <c r="A678" s="47" t="s">
        <v>732</v>
      </c>
      <c r="B678" s="60" t="s">
        <v>145</v>
      </c>
      <c r="C678" s="47" t="s">
        <v>103</v>
      </c>
      <c r="D678" s="47" t="s">
        <v>78</v>
      </c>
      <c r="E678" s="47" t="s">
        <v>812</v>
      </c>
      <c r="F678" s="47" t="s">
        <v>108</v>
      </c>
      <c r="G678" s="71">
        <f t="shared" si="116"/>
        <v>150</v>
      </c>
      <c r="H678" s="71">
        <f t="shared" si="116"/>
        <v>150</v>
      </c>
      <c r="I678" s="71">
        <f t="shared" si="116"/>
        <v>150</v>
      </c>
      <c r="J678" s="55"/>
      <c r="K678" s="56">
        <v>4782.6</v>
      </c>
      <c r="L678" s="57"/>
      <c r="M678" s="58"/>
      <c r="N678" s="58"/>
      <c r="O678" s="58"/>
      <c r="P678" s="58"/>
      <c r="Q678" s="58"/>
      <c r="R678" s="58"/>
      <c r="S678" s="58"/>
      <c r="T678" s="64">
        <v>5384.7</v>
      </c>
      <c r="U678" s="58"/>
      <c r="V678" s="58"/>
      <c r="W678" s="58"/>
      <c r="X678" s="58"/>
      <c r="Y678" s="58"/>
      <c r="Z678" s="58"/>
      <c r="AA678" s="58"/>
      <c r="AB678" s="58"/>
    </row>
    <row r="679" spans="1:28" s="4" customFormat="1" ht="45.75" customHeight="1">
      <c r="A679" s="47" t="s">
        <v>1182</v>
      </c>
      <c r="B679" s="60" t="s">
        <v>146</v>
      </c>
      <c r="C679" s="47" t="s">
        <v>103</v>
      </c>
      <c r="D679" s="47" t="s">
        <v>78</v>
      </c>
      <c r="E679" s="47" t="s">
        <v>812</v>
      </c>
      <c r="F679" s="47" t="s">
        <v>101</v>
      </c>
      <c r="G679" s="71">
        <v>150</v>
      </c>
      <c r="H679" s="71">
        <v>150</v>
      </c>
      <c r="I679" s="71">
        <v>150</v>
      </c>
      <c r="J679" s="27"/>
      <c r="K679" s="28"/>
      <c r="L679" s="36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>
        <v>150</v>
      </c>
      <c r="Z679" s="35"/>
      <c r="AA679" s="64"/>
      <c r="AB679" s="35"/>
    </row>
    <row r="680" spans="1:28" ht="54.75" customHeight="1">
      <c r="A680" s="47" t="s">
        <v>1183</v>
      </c>
      <c r="B680" s="69" t="s">
        <v>241</v>
      </c>
      <c r="C680" s="47" t="s">
        <v>103</v>
      </c>
      <c r="D680" s="47" t="s">
        <v>78</v>
      </c>
      <c r="E680" s="47" t="s">
        <v>371</v>
      </c>
      <c r="F680" s="47"/>
      <c r="G680" s="71">
        <f>G698+G681+G688+G695</f>
        <v>12432.000000000002</v>
      </c>
      <c r="H680" s="71">
        <f>H698+H681+H688+H695</f>
        <v>12432.000000000002</v>
      </c>
      <c r="I680" s="71">
        <f>I698+I681+I688+I695</f>
        <v>12432.000000000002</v>
      </c>
      <c r="J680" s="71"/>
      <c r="K680" s="67"/>
      <c r="L680" s="68"/>
      <c r="M680" s="64">
        <f>-33.6-9.4</f>
        <v>-43</v>
      </c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</row>
    <row r="681" spans="1:28" ht="105" customHeight="1">
      <c r="A681" s="47" t="s">
        <v>1184</v>
      </c>
      <c r="B681" s="107" t="s">
        <v>803</v>
      </c>
      <c r="C681" s="47" t="s">
        <v>103</v>
      </c>
      <c r="D681" s="47" t="s">
        <v>78</v>
      </c>
      <c r="E681" s="47" t="s">
        <v>372</v>
      </c>
      <c r="F681" s="47"/>
      <c r="G681" s="71">
        <f>G682+G684+G686</f>
        <v>7005.6</v>
      </c>
      <c r="H681" s="71">
        <f>H682+H684+H686</f>
        <v>7005.6</v>
      </c>
      <c r="I681" s="71">
        <f>I682+I684+I686</f>
        <v>7005.6</v>
      </c>
      <c r="J681" s="66"/>
      <c r="K681" s="67"/>
      <c r="L681" s="68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>
        <v>5593.1</v>
      </c>
      <c r="Z681" s="64"/>
      <c r="AA681" s="64">
        <v>7005.6</v>
      </c>
      <c r="AB681" s="64"/>
    </row>
    <row r="682" spans="1:28" ht="91.5" customHeight="1">
      <c r="A682" s="47" t="s">
        <v>1185</v>
      </c>
      <c r="B682" s="62" t="s">
        <v>188</v>
      </c>
      <c r="C682" s="47" t="s">
        <v>103</v>
      </c>
      <c r="D682" s="47" t="s">
        <v>78</v>
      </c>
      <c r="E682" s="47" t="s">
        <v>372</v>
      </c>
      <c r="F682" s="47" t="s">
        <v>186</v>
      </c>
      <c r="G682" s="71">
        <f>G683</f>
        <v>5038.6</v>
      </c>
      <c r="H682" s="71">
        <f>H683</f>
        <v>5038.6</v>
      </c>
      <c r="I682" s="71">
        <f>I683</f>
        <v>5038.6</v>
      </c>
      <c r="J682" s="71"/>
      <c r="K682" s="67"/>
      <c r="L682" s="68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</row>
    <row r="683" spans="1:28" ht="30" customHeight="1">
      <c r="A683" s="47" t="s">
        <v>1186</v>
      </c>
      <c r="B683" s="62" t="s">
        <v>189</v>
      </c>
      <c r="C683" s="47" t="s">
        <v>103</v>
      </c>
      <c r="D683" s="47" t="s">
        <v>78</v>
      </c>
      <c r="E683" s="47" t="s">
        <v>372</v>
      </c>
      <c r="F683" s="47" t="s">
        <v>218</v>
      </c>
      <c r="G683" s="71">
        <v>5038.6</v>
      </c>
      <c r="H683" s="71">
        <v>5038.6</v>
      </c>
      <c r="I683" s="71">
        <v>5038.6</v>
      </c>
      <c r="J683" s="71"/>
      <c r="K683" s="67"/>
      <c r="L683" s="68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</row>
    <row r="684" spans="1:28" ht="42" customHeight="1">
      <c r="A684" s="47" t="s">
        <v>1187</v>
      </c>
      <c r="B684" s="60" t="s">
        <v>145</v>
      </c>
      <c r="C684" s="47" t="s">
        <v>103</v>
      </c>
      <c r="D684" s="47" t="s">
        <v>78</v>
      </c>
      <c r="E684" s="47" t="s">
        <v>372</v>
      </c>
      <c r="F684" s="47" t="s">
        <v>108</v>
      </c>
      <c r="G684" s="71">
        <f>G685</f>
        <v>1958</v>
      </c>
      <c r="H684" s="71">
        <f>H685</f>
        <v>1958</v>
      </c>
      <c r="I684" s="71">
        <f>I685</f>
        <v>1958</v>
      </c>
      <c r="J684" s="71"/>
      <c r="K684" s="67"/>
      <c r="L684" s="68"/>
      <c r="M684" s="64">
        <v>33.6</v>
      </c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</row>
    <row r="685" spans="1:28" ht="45" customHeight="1">
      <c r="A685" s="47" t="s">
        <v>634</v>
      </c>
      <c r="B685" s="60" t="s">
        <v>146</v>
      </c>
      <c r="C685" s="47" t="s">
        <v>103</v>
      </c>
      <c r="D685" s="47" t="s">
        <v>78</v>
      </c>
      <c r="E685" s="47" t="s">
        <v>372</v>
      </c>
      <c r="F685" s="47" t="s">
        <v>101</v>
      </c>
      <c r="G685" s="71">
        <v>1958</v>
      </c>
      <c r="H685" s="71">
        <v>1958</v>
      </c>
      <c r="I685" s="71">
        <v>1958</v>
      </c>
      <c r="J685" s="66"/>
      <c r="K685" s="66">
        <v>3051</v>
      </c>
      <c r="L685" s="68"/>
      <c r="M685" s="64"/>
      <c r="N685" s="64"/>
      <c r="O685" s="64"/>
      <c r="P685" s="64"/>
      <c r="Q685" s="64"/>
      <c r="R685" s="64"/>
      <c r="S685" s="64"/>
      <c r="T685" s="64">
        <v>3529.4</v>
      </c>
      <c r="U685" s="64"/>
      <c r="V685" s="64"/>
      <c r="W685" s="64"/>
      <c r="X685" s="64"/>
      <c r="Y685" s="64"/>
      <c r="Z685" s="64"/>
      <c r="AA685" s="64"/>
      <c r="AB685" s="64"/>
    </row>
    <row r="686" spans="1:28" ht="23.25" customHeight="1">
      <c r="A686" s="47" t="s">
        <v>537</v>
      </c>
      <c r="B686" s="62" t="s">
        <v>205</v>
      </c>
      <c r="C686" s="47" t="s">
        <v>103</v>
      </c>
      <c r="D686" s="47" t="s">
        <v>78</v>
      </c>
      <c r="E686" s="47" t="s">
        <v>372</v>
      </c>
      <c r="F686" s="47" t="s">
        <v>208</v>
      </c>
      <c r="G686" s="71">
        <f>SUM(G687)</f>
        <v>9</v>
      </c>
      <c r="H686" s="71">
        <f>SUM(H687)</f>
        <v>9</v>
      </c>
      <c r="I686" s="71">
        <f>SUM(I687)</f>
        <v>9</v>
      </c>
      <c r="J686" s="66"/>
      <c r="K686" s="67"/>
      <c r="L686" s="68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</row>
    <row r="687" spans="1:28" ht="33" customHeight="1">
      <c r="A687" s="47" t="s">
        <v>538</v>
      </c>
      <c r="B687" s="62" t="s">
        <v>206</v>
      </c>
      <c r="C687" s="47" t="s">
        <v>103</v>
      </c>
      <c r="D687" s="47" t="s">
        <v>78</v>
      </c>
      <c r="E687" s="47" t="s">
        <v>372</v>
      </c>
      <c r="F687" s="47" t="s">
        <v>209</v>
      </c>
      <c r="G687" s="71">
        <v>9</v>
      </c>
      <c r="H687" s="71">
        <v>9</v>
      </c>
      <c r="I687" s="71">
        <v>9</v>
      </c>
      <c r="J687" s="71"/>
      <c r="K687" s="67"/>
      <c r="L687" s="68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</row>
    <row r="688" spans="1:28" ht="108" customHeight="1">
      <c r="A688" s="47" t="s">
        <v>539</v>
      </c>
      <c r="B688" s="60" t="s">
        <v>191</v>
      </c>
      <c r="C688" s="47" t="s">
        <v>103</v>
      </c>
      <c r="D688" s="47" t="s">
        <v>78</v>
      </c>
      <c r="E688" s="47" t="s">
        <v>373</v>
      </c>
      <c r="F688" s="47"/>
      <c r="G688" s="71">
        <f>G689+G691+G693</f>
        <v>4843.3</v>
      </c>
      <c r="H688" s="71">
        <f>H689+H691+H693</f>
        <v>4843.3</v>
      </c>
      <c r="I688" s="71">
        <f>I689+I691+I693</f>
        <v>4843.3</v>
      </c>
      <c r="J688" s="66"/>
      <c r="K688" s="67"/>
      <c r="L688" s="68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>
        <v>3938.9</v>
      </c>
      <c r="Z688" s="64"/>
      <c r="AA688" s="64">
        <v>4843.3</v>
      </c>
      <c r="AB688" s="64"/>
    </row>
    <row r="689" spans="1:28" ht="88.5" customHeight="1">
      <c r="A689" s="47" t="s">
        <v>540</v>
      </c>
      <c r="B689" s="62" t="s">
        <v>188</v>
      </c>
      <c r="C689" s="47" t="s">
        <v>103</v>
      </c>
      <c r="D689" s="47" t="s">
        <v>78</v>
      </c>
      <c r="E689" s="47" t="s">
        <v>373</v>
      </c>
      <c r="F689" s="47" t="s">
        <v>186</v>
      </c>
      <c r="G689" s="71">
        <f>G690</f>
        <v>4590.2</v>
      </c>
      <c r="H689" s="71">
        <f>H690</f>
        <v>4590.2</v>
      </c>
      <c r="I689" s="71">
        <f>I690</f>
        <v>4590.2</v>
      </c>
      <c r="J689" s="71"/>
      <c r="K689" s="67"/>
      <c r="L689" s="68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</row>
    <row r="690" spans="1:28" ht="41.25" customHeight="1">
      <c r="A690" s="47" t="s">
        <v>942</v>
      </c>
      <c r="B690" s="62" t="s">
        <v>310</v>
      </c>
      <c r="C690" s="47" t="s">
        <v>103</v>
      </c>
      <c r="D690" s="47" t="s">
        <v>78</v>
      </c>
      <c r="E690" s="47" t="s">
        <v>373</v>
      </c>
      <c r="F690" s="47" t="s">
        <v>187</v>
      </c>
      <c r="G690" s="71">
        <v>4590.2</v>
      </c>
      <c r="H690" s="71">
        <v>4590.2</v>
      </c>
      <c r="I690" s="71">
        <v>4590.2</v>
      </c>
      <c r="J690" s="71"/>
      <c r="K690" s="67"/>
      <c r="L690" s="68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</row>
    <row r="691" spans="1:28" ht="42.75" customHeight="1">
      <c r="A691" s="47" t="s">
        <v>943</v>
      </c>
      <c r="B691" s="60" t="s">
        <v>145</v>
      </c>
      <c r="C691" s="47" t="s">
        <v>103</v>
      </c>
      <c r="D691" s="47" t="s">
        <v>78</v>
      </c>
      <c r="E691" s="47" t="s">
        <v>373</v>
      </c>
      <c r="F691" s="47" t="s">
        <v>108</v>
      </c>
      <c r="G691" s="71">
        <f>G692</f>
        <v>248.1</v>
      </c>
      <c r="H691" s="71">
        <f>H692</f>
        <v>248.1</v>
      </c>
      <c r="I691" s="71">
        <f>I692</f>
        <v>248.1</v>
      </c>
      <c r="J691" s="71"/>
      <c r="K691" s="67"/>
      <c r="L691" s="68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</row>
    <row r="692" spans="1:28" ht="39" customHeight="1">
      <c r="A692" s="47" t="s">
        <v>944</v>
      </c>
      <c r="B692" s="60" t="s">
        <v>146</v>
      </c>
      <c r="C692" s="47" t="s">
        <v>103</v>
      </c>
      <c r="D692" s="47" t="s">
        <v>78</v>
      </c>
      <c r="E692" s="47" t="s">
        <v>373</v>
      </c>
      <c r="F692" s="47" t="s">
        <v>101</v>
      </c>
      <c r="G692" s="71">
        <v>248.1</v>
      </c>
      <c r="H692" s="71">
        <v>248.1</v>
      </c>
      <c r="I692" s="71">
        <v>248.1</v>
      </c>
      <c r="J692" s="66"/>
      <c r="K692" s="67"/>
      <c r="L692" s="68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</row>
    <row r="693" spans="1:28" ht="38.25" customHeight="1">
      <c r="A693" s="47" t="s">
        <v>945</v>
      </c>
      <c r="B693" s="62" t="s">
        <v>205</v>
      </c>
      <c r="C693" s="47" t="s">
        <v>103</v>
      </c>
      <c r="D693" s="47" t="s">
        <v>78</v>
      </c>
      <c r="E693" s="47" t="s">
        <v>373</v>
      </c>
      <c r="F693" s="47" t="s">
        <v>208</v>
      </c>
      <c r="G693" s="71">
        <f>G694</f>
        <v>5</v>
      </c>
      <c r="H693" s="71">
        <f>H694</f>
        <v>5</v>
      </c>
      <c r="I693" s="71">
        <f>I694</f>
        <v>5</v>
      </c>
      <c r="J693" s="66"/>
      <c r="K693" s="67"/>
      <c r="L693" s="68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</row>
    <row r="694" spans="1:28" ht="28.5" customHeight="1">
      <c r="A694" s="47" t="s">
        <v>946</v>
      </c>
      <c r="B694" s="62" t="s">
        <v>206</v>
      </c>
      <c r="C694" s="47" t="s">
        <v>103</v>
      </c>
      <c r="D694" s="47" t="s">
        <v>78</v>
      </c>
      <c r="E694" s="47" t="s">
        <v>373</v>
      </c>
      <c r="F694" s="47" t="s">
        <v>209</v>
      </c>
      <c r="G694" s="71">
        <v>5</v>
      </c>
      <c r="H694" s="71">
        <v>5</v>
      </c>
      <c r="I694" s="71">
        <v>5</v>
      </c>
      <c r="J694" s="71"/>
      <c r="K694" s="108">
        <v>70.3</v>
      </c>
      <c r="L694" s="98">
        <v>130</v>
      </c>
      <c r="M694" s="64"/>
      <c r="N694" s="64"/>
      <c r="O694" s="64"/>
      <c r="P694" s="64"/>
      <c r="Q694" s="64"/>
      <c r="R694" s="64"/>
      <c r="S694" s="64"/>
      <c r="T694" s="64">
        <v>213</v>
      </c>
      <c r="U694" s="64"/>
      <c r="V694" s="64"/>
      <c r="W694" s="64"/>
      <c r="X694" s="64"/>
      <c r="Y694" s="64"/>
      <c r="Z694" s="64"/>
      <c r="AA694" s="64"/>
      <c r="AB694" s="64"/>
    </row>
    <row r="695" spans="1:28" ht="141.75" customHeight="1">
      <c r="A695" s="47" t="s">
        <v>947</v>
      </c>
      <c r="B695" s="60" t="s">
        <v>194</v>
      </c>
      <c r="C695" s="47" t="s">
        <v>103</v>
      </c>
      <c r="D695" s="47" t="s">
        <v>78</v>
      </c>
      <c r="E695" s="47" t="s">
        <v>595</v>
      </c>
      <c r="F695" s="47"/>
      <c r="G695" s="71">
        <f aca="true" t="shared" si="117" ref="G695:I696">G696</f>
        <v>473.1</v>
      </c>
      <c r="H695" s="71">
        <f t="shared" si="117"/>
        <v>473.1</v>
      </c>
      <c r="I695" s="71">
        <f t="shared" si="117"/>
        <v>473.1</v>
      </c>
      <c r="J695" s="71"/>
      <c r="K695" s="108"/>
      <c r="L695" s="98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>
        <v>375.2</v>
      </c>
      <c r="Z695" s="64"/>
      <c r="AA695" s="64">
        <v>473.1</v>
      </c>
      <c r="AB695" s="64"/>
    </row>
    <row r="696" spans="1:28" ht="84" customHeight="1">
      <c r="A696" s="47" t="s">
        <v>541</v>
      </c>
      <c r="B696" s="62" t="s">
        <v>188</v>
      </c>
      <c r="C696" s="47" t="s">
        <v>103</v>
      </c>
      <c r="D696" s="47" t="s">
        <v>78</v>
      </c>
      <c r="E696" s="47" t="s">
        <v>595</v>
      </c>
      <c r="F696" s="47" t="s">
        <v>186</v>
      </c>
      <c r="G696" s="71">
        <f t="shared" si="117"/>
        <v>473.1</v>
      </c>
      <c r="H696" s="71">
        <f t="shared" si="117"/>
        <v>473.1</v>
      </c>
      <c r="I696" s="71">
        <f t="shared" si="117"/>
        <v>473.1</v>
      </c>
      <c r="J696" s="71"/>
      <c r="K696" s="108"/>
      <c r="L696" s="98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</row>
    <row r="697" spans="1:28" ht="31.5" customHeight="1">
      <c r="A697" s="47" t="s">
        <v>635</v>
      </c>
      <c r="B697" s="62" t="s">
        <v>189</v>
      </c>
      <c r="C697" s="47" t="s">
        <v>103</v>
      </c>
      <c r="D697" s="47" t="s">
        <v>78</v>
      </c>
      <c r="E697" s="47" t="s">
        <v>595</v>
      </c>
      <c r="F697" s="47" t="s">
        <v>218</v>
      </c>
      <c r="G697" s="71">
        <v>473.1</v>
      </c>
      <c r="H697" s="71">
        <v>473.1</v>
      </c>
      <c r="I697" s="71">
        <v>473.1</v>
      </c>
      <c r="J697" s="71"/>
      <c r="K697" s="108"/>
      <c r="L697" s="98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</row>
    <row r="698" spans="1:28" ht="97.5" customHeight="1">
      <c r="A698" s="47" t="s">
        <v>636</v>
      </c>
      <c r="B698" s="60" t="s">
        <v>513</v>
      </c>
      <c r="C698" s="47" t="s">
        <v>103</v>
      </c>
      <c r="D698" s="47" t="s">
        <v>78</v>
      </c>
      <c r="E698" s="47" t="s">
        <v>804</v>
      </c>
      <c r="F698" s="47"/>
      <c r="G698" s="71">
        <f aca="true" t="shared" si="118" ref="G698:I699">G699</f>
        <v>110</v>
      </c>
      <c r="H698" s="71">
        <f t="shared" si="118"/>
        <v>110</v>
      </c>
      <c r="I698" s="71">
        <f t="shared" si="118"/>
        <v>110</v>
      </c>
      <c r="J698" s="66"/>
      <c r="K698" s="67"/>
      <c r="L698" s="68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>
        <v>100</v>
      </c>
      <c r="Z698" s="64"/>
      <c r="AA698" s="64">
        <v>110</v>
      </c>
      <c r="AB698" s="64"/>
    </row>
    <row r="699" spans="1:28" ht="46.5" customHeight="1">
      <c r="A699" s="47" t="s">
        <v>733</v>
      </c>
      <c r="B699" s="60" t="s">
        <v>145</v>
      </c>
      <c r="C699" s="47" t="s">
        <v>103</v>
      </c>
      <c r="D699" s="47" t="s">
        <v>78</v>
      </c>
      <c r="E699" s="47" t="s">
        <v>804</v>
      </c>
      <c r="F699" s="47" t="s">
        <v>108</v>
      </c>
      <c r="G699" s="71">
        <f t="shared" si="118"/>
        <v>110</v>
      </c>
      <c r="H699" s="71">
        <f t="shared" si="118"/>
        <v>110</v>
      </c>
      <c r="I699" s="71">
        <f t="shared" si="118"/>
        <v>110</v>
      </c>
      <c r="J699" s="66"/>
      <c r="K699" s="67"/>
      <c r="L699" s="68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</row>
    <row r="700" spans="1:28" ht="45" customHeight="1">
      <c r="A700" s="47" t="s">
        <v>734</v>
      </c>
      <c r="B700" s="60" t="s">
        <v>146</v>
      </c>
      <c r="C700" s="47" t="s">
        <v>103</v>
      </c>
      <c r="D700" s="47" t="s">
        <v>78</v>
      </c>
      <c r="E700" s="47" t="s">
        <v>804</v>
      </c>
      <c r="F700" s="47" t="s">
        <v>101</v>
      </c>
      <c r="G700" s="71">
        <v>110</v>
      </c>
      <c r="H700" s="71">
        <v>110</v>
      </c>
      <c r="I700" s="71">
        <v>110</v>
      </c>
      <c r="J700" s="66"/>
      <c r="K700" s="67"/>
      <c r="L700" s="68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</row>
    <row r="701" spans="1:28" ht="38.25" customHeight="1">
      <c r="A701" s="47" t="s">
        <v>735</v>
      </c>
      <c r="B701" s="48" t="s">
        <v>113</v>
      </c>
      <c r="C701" s="49" t="s">
        <v>103</v>
      </c>
      <c r="D701" s="49" t="s">
        <v>104</v>
      </c>
      <c r="E701" s="49" t="s">
        <v>161</v>
      </c>
      <c r="F701" s="49" t="s">
        <v>161</v>
      </c>
      <c r="G701" s="51">
        <f>SUM(G702+G722)</f>
        <v>10936.1</v>
      </c>
      <c r="H701" s="51">
        <f>SUM(H702+H722)</f>
        <v>10992.3</v>
      </c>
      <c r="I701" s="51">
        <f>SUM(I702+I722)</f>
        <v>8016.4</v>
      </c>
      <c r="J701" s="66"/>
      <c r="K701" s="67"/>
      <c r="L701" s="68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</row>
    <row r="702" spans="1:28" ht="32.25" customHeight="1">
      <c r="A702" s="47" t="s">
        <v>542</v>
      </c>
      <c r="B702" s="52" t="s">
        <v>253</v>
      </c>
      <c r="C702" s="53" t="s">
        <v>103</v>
      </c>
      <c r="D702" s="53" t="s">
        <v>254</v>
      </c>
      <c r="E702" s="53" t="s">
        <v>161</v>
      </c>
      <c r="F702" s="53" t="s">
        <v>161</v>
      </c>
      <c r="G702" s="54">
        <f aca="true" t="shared" si="119" ref="G702:I703">G703</f>
        <v>10786.6</v>
      </c>
      <c r="H702" s="54">
        <f t="shared" si="119"/>
        <v>10842.8</v>
      </c>
      <c r="I702" s="54">
        <f t="shared" si="119"/>
        <v>7866.9</v>
      </c>
      <c r="J702" s="66"/>
      <c r="K702" s="67"/>
      <c r="L702" s="68"/>
      <c r="M702" s="64"/>
      <c r="N702" s="64"/>
      <c r="O702" s="64"/>
      <c r="P702" s="64"/>
      <c r="Q702" s="64"/>
      <c r="R702" s="64"/>
      <c r="S702" s="64">
        <v>4571.2</v>
      </c>
      <c r="T702" s="64">
        <v>4.6</v>
      </c>
      <c r="U702" s="64"/>
      <c r="V702" s="64"/>
      <c r="W702" s="64"/>
      <c r="X702" s="64"/>
      <c r="Y702" s="64"/>
      <c r="Z702" s="64"/>
      <c r="AA702" s="64"/>
      <c r="AB702" s="64"/>
    </row>
    <row r="703" spans="1:28" ht="44.25" customHeight="1">
      <c r="A703" s="47" t="s">
        <v>543</v>
      </c>
      <c r="B703" s="69" t="s">
        <v>276</v>
      </c>
      <c r="C703" s="47" t="s">
        <v>103</v>
      </c>
      <c r="D703" s="47" t="s">
        <v>254</v>
      </c>
      <c r="E703" s="47" t="s">
        <v>367</v>
      </c>
      <c r="F703" s="47"/>
      <c r="G703" s="61">
        <f t="shared" si="119"/>
        <v>10786.6</v>
      </c>
      <c r="H703" s="61">
        <f t="shared" si="119"/>
        <v>10842.8</v>
      </c>
      <c r="I703" s="61">
        <f t="shared" si="119"/>
        <v>7866.9</v>
      </c>
      <c r="J703" s="66"/>
      <c r="K703" s="67"/>
      <c r="L703" s="68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</row>
    <row r="704" spans="1:28" ht="45.75" customHeight="1">
      <c r="A704" s="47" t="s">
        <v>544</v>
      </c>
      <c r="B704" s="69" t="s">
        <v>277</v>
      </c>
      <c r="C704" s="47" t="s">
        <v>103</v>
      </c>
      <c r="D704" s="47" t="s">
        <v>254</v>
      </c>
      <c r="E704" s="47" t="s">
        <v>368</v>
      </c>
      <c r="F704" s="47"/>
      <c r="G704" s="61">
        <f>G710+G715+G705</f>
        <v>10786.6</v>
      </c>
      <c r="H704" s="61">
        <f>H710+H715+H705</f>
        <v>10842.8</v>
      </c>
      <c r="I704" s="61">
        <f>I710+I715+I705</f>
        <v>7866.9</v>
      </c>
      <c r="J704" s="66"/>
      <c r="K704" s="67"/>
      <c r="L704" s="68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</row>
    <row r="705" spans="1:28" ht="199.5" customHeight="1">
      <c r="A705" s="47" t="s">
        <v>1188</v>
      </c>
      <c r="B705" s="60" t="s">
        <v>661</v>
      </c>
      <c r="C705" s="47" t="s">
        <v>103</v>
      </c>
      <c r="D705" s="47" t="s">
        <v>254</v>
      </c>
      <c r="E705" s="47" t="s">
        <v>660</v>
      </c>
      <c r="F705" s="47"/>
      <c r="G705" s="61">
        <f>G706+G708</f>
        <v>4239.200000000001</v>
      </c>
      <c r="H705" s="61">
        <f>H706+H708</f>
        <v>4295.4</v>
      </c>
      <c r="I705" s="61">
        <f>I706+I708</f>
        <v>1319.5</v>
      </c>
      <c r="J705" s="66"/>
      <c r="K705" s="67"/>
      <c r="L705" s="68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>
        <v>4.3</v>
      </c>
      <c r="Z705" s="64">
        <v>4336.1</v>
      </c>
      <c r="AA705" s="64">
        <v>4.2</v>
      </c>
      <c r="AB705" s="64">
        <v>4235</v>
      </c>
    </row>
    <row r="706" spans="1:28" ht="46.5" customHeight="1">
      <c r="A706" s="47" t="s">
        <v>177</v>
      </c>
      <c r="B706" s="60" t="s">
        <v>145</v>
      </c>
      <c r="C706" s="47" t="s">
        <v>103</v>
      </c>
      <c r="D706" s="47" t="s">
        <v>254</v>
      </c>
      <c r="E706" s="47" t="s">
        <v>660</v>
      </c>
      <c r="F706" s="47" t="s">
        <v>108</v>
      </c>
      <c r="G706" s="61">
        <f>G707</f>
        <v>1744.9</v>
      </c>
      <c r="H706" s="61">
        <f>H707</f>
        <v>1687.4</v>
      </c>
      <c r="I706" s="61">
        <f>I707</f>
        <v>1319.5</v>
      </c>
      <c r="J706" s="66"/>
      <c r="K706" s="67"/>
      <c r="L706" s="68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</row>
    <row r="707" spans="1:28" ht="48" customHeight="1">
      <c r="A707" s="47" t="s">
        <v>1189</v>
      </c>
      <c r="B707" s="60" t="s">
        <v>146</v>
      </c>
      <c r="C707" s="47" t="s">
        <v>103</v>
      </c>
      <c r="D707" s="47" t="s">
        <v>254</v>
      </c>
      <c r="E707" s="47" t="s">
        <v>660</v>
      </c>
      <c r="F707" s="47" t="s">
        <v>101</v>
      </c>
      <c r="G707" s="61">
        <v>1744.9</v>
      </c>
      <c r="H707" s="61">
        <v>1687.4</v>
      </c>
      <c r="I707" s="61">
        <v>1319.5</v>
      </c>
      <c r="J707" s="66">
        <v>8.4</v>
      </c>
      <c r="K707" s="67"/>
      <c r="L707" s="68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</row>
    <row r="708" spans="1:28" ht="48" customHeight="1">
      <c r="A708" s="47" t="s">
        <v>545</v>
      </c>
      <c r="B708" s="60" t="s">
        <v>278</v>
      </c>
      <c r="C708" s="47" t="s">
        <v>103</v>
      </c>
      <c r="D708" s="47" t="s">
        <v>254</v>
      </c>
      <c r="E708" s="47" t="s">
        <v>660</v>
      </c>
      <c r="F708" s="47" t="s">
        <v>164</v>
      </c>
      <c r="G708" s="61">
        <f>G709</f>
        <v>2494.3</v>
      </c>
      <c r="H708" s="61">
        <f>H709</f>
        <v>2608</v>
      </c>
      <c r="I708" s="61">
        <f>I709</f>
        <v>0</v>
      </c>
      <c r="J708" s="66"/>
      <c r="K708" s="67"/>
      <c r="L708" s="68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</row>
    <row r="709" spans="1:28" ht="32.25" customHeight="1">
      <c r="A709" s="47" t="s">
        <v>546</v>
      </c>
      <c r="B709" s="60" t="s">
        <v>166</v>
      </c>
      <c r="C709" s="47" t="s">
        <v>103</v>
      </c>
      <c r="D709" s="47" t="s">
        <v>254</v>
      </c>
      <c r="E709" s="47" t="s">
        <v>660</v>
      </c>
      <c r="F709" s="47" t="s">
        <v>165</v>
      </c>
      <c r="G709" s="61">
        <v>2494.3</v>
      </c>
      <c r="H709" s="61">
        <f>2603.7+4.3</f>
        <v>2608</v>
      </c>
      <c r="I709" s="61">
        <v>0</v>
      </c>
      <c r="J709" s="66"/>
      <c r="K709" s="67"/>
      <c r="L709" s="68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</row>
    <row r="710" spans="1:28" ht="188.25" customHeight="1">
      <c r="A710" s="47" t="s">
        <v>547</v>
      </c>
      <c r="B710" s="60" t="s">
        <v>492</v>
      </c>
      <c r="C710" s="47" t="s">
        <v>103</v>
      </c>
      <c r="D710" s="47" t="s">
        <v>254</v>
      </c>
      <c r="E710" s="47" t="s">
        <v>388</v>
      </c>
      <c r="F710" s="47"/>
      <c r="G710" s="61">
        <f>G713+G711</f>
        <v>70.6</v>
      </c>
      <c r="H710" s="61">
        <f>H713+H711</f>
        <v>70.6</v>
      </c>
      <c r="I710" s="61">
        <f>I713+I711</f>
        <v>70.6</v>
      </c>
      <c r="J710" s="66"/>
      <c r="K710" s="67"/>
      <c r="L710" s="68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>
        <v>105.8</v>
      </c>
      <c r="AA710" s="64"/>
      <c r="AB710" s="64">
        <v>70.6</v>
      </c>
    </row>
    <row r="711" spans="1:28" ht="33.75" customHeight="1">
      <c r="A711" s="47" t="s">
        <v>575</v>
      </c>
      <c r="B711" s="60" t="s">
        <v>145</v>
      </c>
      <c r="C711" s="47" t="s">
        <v>103</v>
      </c>
      <c r="D711" s="47" t="s">
        <v>254</v>
      </c>
      <c r="E711" s="47" t="s">
        <v>388</v>
      </c>
      <c r="F711" s="47" t="s">
        <v>108</v>
      </c>
      <c r="G711" s="61">
        <f aca="true" t="shared" si="120" ref="G711:I713">G712</f>
        <v>30.5</v>
      </c>
      <c r="H711" s="61">
        <f t="shared" si="120"/>
        <v>30.5</v>
      </c>
      <c r="I711" s="61">
        <f t="shared" si="120"/>
        <v>30.5</v>
      </c>
      <c r="J711" s="66"/>
      <c r="K711" s="67"/>
      <c r="L711" s="68"/>
      <c r="M711" s="64"/>
      <c r="N711" s="64"/>
      <c r="O711" s="64"/>
      <c r="P711" s="64"/>
      <c r="Q711" s="64"/>
      <c r="R711" s="64"/>
      <c r="S711" s="64">
        <v>94.1</v>
      </c>
      <c r="T711" s="64"/>
      <c r="U711" s="64"/>
      <c r="V711" s="64"/>
      <c r="W711" s="64"/>
      <c r="X711" s="64"/>
      <c r="Y711" s="64"/>
      <c r="Z711" s="64"/>
      <c r="AA711" s="64"/>
      <c r="AB711" s="64"/>
    </row>
    <row r="712" spans="1:28" ht="32.25" customHeight="1">
      <c r="A712" s="47" t="s">
        <v>856</v>
      </c>
      <c r="B712" s="60" t="s">
        <v>146</v>
      </c>
      <c r="C712" s="47" t="s">
        <v>103</v>
      </c>
      <c r="D712" s="47" t="s">
        <v>254</v>
      </c>
      <c r="E712" s="47" t="s">
        <v>388</v>
      </c>
      <c r="F712" s="47" t="s">
        <v>101</v>
      </c>
      <c r="G712" s="71">
        <v>30.5</v>
      </c>
      <c r="H712" s="71">
        <v>30.5</v>
      </c>
      <c r="I712" s="71">
        <v>30.5</v>
      </c>
      <c r="J712" s="66">
        <v>5753.8</v>
      </c>
      <c r="K712" s="67"/>
      <c r="L712" s="68"/>
      <c r="M712" s="64"/>
      <c r="N712" s="64"/>
      <c r="O712" s="64"/>
      <c r="P712" s="64"/>
      <c r="Q712" s="64"/>
      <c r="R712" s="64"/>
      <c r="S712" s="64">
        <v>4621.4</v>
      </c>
      <c r="T712" s="64"/>
      <c r="U712" s="64"/>
      <c r="V712" s="64"/>
      <c r="W712" s="64"/>
      <c r="X712" s="64"/>
      <c r="Y712" s="64"/>
      <c r="Z712" s="64"/>
      <c r="AA712" s="64"/>
      <c r="AB712" s="64"/>
    </row>
    <row r="713" spans="1:28" ht="45" customHeight="1">
      <c r="A713" s="47" t="s">
        <v>857</v>
      </c>
      <c r="B713" s="60" t="s">
        <v>278</v>
      </c>
      <c r="C713" s="47" t="s">
        <v>103</v>
      </c>
      <c r="D713" s="47" t="s">
        <v>254</v>
      </c>
      <c r="E713" s="47" t="s">
        <v>388</v>
      </c>
      <c r="F713" s="47" t="s">
        <v>164</v>
      </c>
      <c r="G713" s="61">
        <f t="shared" si="120"/>
        <v>40.1</v>
      </c>
      <c r="H713" s="61">
        <f t="shared" si="120"/>
        <v>40.1</v>
      </c>
      <c r="I713" s="61">
        <f t="shared" si="120"/>
        <v>40.1</v>
      </c>
      <c r="J713" s="66"/>
      <c r="K713" s="67"/>
      <c r="L713" s="68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</row>
    <row r="714" spans="1:28" ht="37.5" customHeight="1">
      <c r="A714" s="47" t="s">
        <v>858</v>
      </c>
      <c r="B714" s="60" t="s">
        <v>166</v>
      </c>
      <c r="C714" s="47" t="s">
        <v>103</v>
      </c>
      <c r="D714" s="47" t="s">
        <v>254</v>
      </c>
      <c r="E714" s="47" t="s">
        <v>388</v>
      </c>
      <c r="F714" s="47" t="s">
        <v>165</v>
      </c>
      <c r="G714" s="71">
        <v>40.1</v>
      </c>
      <c r="H714" s="71">
        <v>40.1</v>
      </c>
      <c r="I714" s="71">
        <v>40.1</v>
      </c>
      <c r="J714" s="71"/>
      <c r="K714" s="108"/>
      <c r="L714" s="98">
        <v>-21.2</v>
      </c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>
        <v>1.3</v>
      </c>
      <c r="Y714" s="64"/>
      <c r="Z714" s="64"/>
      <c r="AA714" s="64"/>
      <c r="AB714" s="64"/>
    </row>
    <row r="715" spans="1:28" ht="125.25" customHeight="1">
      <c r="A715" s="47" t="s">
        <v>576</v>
      </c>
      <c r="B715" s="60" t="s">
        <v>494</v>
      </c>
      <c r="C715" s="47" t="s">
        <v>103</v>
      </c>
      <c r="D715" s="47" t="s">
        <v>254</v>
      </c>
      <c r="E715" s="47" t="s">
        <v>389</v>
      </c>
      <c r="F715" s="47"/>
      <c r="G715" s="61">
        <f>G716+G720+G718</f>
        <v>6476.799999999999</v>
      </c>
      <c r="H715" s="61">
        <f>H716+H720+H718</f>
        <v>6476.799999999999</v>
      </c>
      <c r="I715" s="61">
        <f>I716+I720+I718</f>
        <v>6476.799999999999</v>
      </c>
      <c r="J715" s="66"/>
      <c r="K715" s="67"/>
      <c r="L715" s="68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>
        <v>5416.7</v>
      </c>
      <c r="AA715" s="64"/>
      <c r="AB715" s="64">
        <v>6476.8</v>
      </c>
    </row>
    <row r="716" spans="1:28" ht="52.5" customHeight="1">
      <c r="A716" s="47" t="s">
        <v>948</v>
      </c>
      <c r="B716" s="60" t="s">
        <v>145</v>
      </c>
      <c r="C716" s="47" t="s">
        <v>103</v>
      </c>
      <c r="D716" s="47" t="s">
        <v>254</v>
      </c>
      <c r="E716" s="47" t="s">
        <v>389</v>
      </c>
      <c r="F716" s="47" t="s">
        <v>108</v>
      </c>
      <c r="G716" s="61">
        <f>G717</f>
        <v>3132.7</v>
      </c>
      <c r="H716" s="61">
        <f>H717</f>
        <v>3132.7</v>
      </c>
      <c r="I716" s="61">
        <f>I717</f>
        <v>3132.7</v>
      </c>
      <c r="J716" s="66"/>
      <c r="K716" s="67"/>
      <c r="L716" s="68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</row>
    <row r="717" spans="1:28" ht="48" customHeight="1">
      <c r="A717" s="47" t="s">
        <v>1233</v>
      </c>
      <c r="B717" s="60" t="s">
        <v>146</v>
      </c>
      <c r="C717" s="47" t="s">
        <v>103</v>
      </c>
      <c r="D717" s="47" t="s">
        <v>254</v>
      </c>
      <c r="E717" s="47" t="s">
        <v>389</v>
      </c>
      <c r="F717" s="47" t="s">
        <v>101</v>
      </c>
      <c r="G717" s="71">
        <v>3132.7</v>
      </c>
      <c r="H717" s="71">
        <v>3132.7</v>
      </c>
      <c r="I717" s="71">
        <v>3132.7</v>
      </c>
      <c r="J717" s="66"/>
      <c r="K717" s="67"/>
      <c r="L717" s="68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</row>
    <row r="718" spans="1:28" ht="25.5" customHeight="1">
      <c r="A718" s="47" t="s">
        <v>1234</v>
      </c>
      <c r="B718" s="62" t="s">
        <v>86</v>
      </c>
      <c r="C718" s="47" t="s">
        <v>103</v>
      </c>
      <c r="D718" s="47" t="s">
        <v>254</v>
      </c>
      <c r="E718" s="47" t="s">
        <v>389</v>
      </c>
      <c r="F718" s="47" t="s">
        <v>87</v>
      </c>
      <c r="G718" s="61">
        <f>G719</f>
        <v>200</v>
      </c>
      <c r="H718" s="61">
        <f>H719</f>
        <v>200</v>
      </c>
      <c r="I718" s="61">
        <f>I719</f>
        <v>200</v>
      </c>
      <c r="J718" s="71"/>
      <c r="K718" s="67"/>
      <c r="L718" s="68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</row>
    <row r="719" spans="1:28" ht="45.75" customHeight="1">
      <c r="A719" s="47" t="s">
        <v>1235</v>
      </c>
      <c r="B719" s="62" t="s">
        <v>255</v>
      </c>
      <c r="C719" s="47" t="s">
        <v>103</v>
      </c>
      <c r="D719" s="47" t="s">
        <v>254</v>
      </c>
      <c r="E719" s="47" t="s">
        <v>389</v>
      </c>
      <c r="F719" s="47" t="s">
        <v>256</v>
      </c>
      <c r="G719" s="71">
        <v>200</v>
      </c>
      <c r="H719" s="71">
        <v>200</v>
      </c>
      <c r="I719" s="71">
        <v>200</v>
      </c>
      <c r="J719" s="66"/>
      <c r="K719" s="67"/>
      <c r="L719" s="68"/>
      <c r="M719" s="64"/>
      <c r="N719" s="64"/>
      <c r="O719" s="64"/>
      <c r="P719" s="64"/>
      <c r="Q719" s="64"/>
      <c r="R719" s="64"/>
      <c r="S719" s="64">
        <v>327.6</v>
      </c>
      <c r="T719" s="64"/>
      <c r="U719" s="64"/>
      <c r="V719" s="64"/>
      <c r="W719" s="64"/>
      <c r="X719" s="64"/>
      <c r="Y719" s="64"/>
      <c r="Z719" s="64"/>
      <c r="AA719" s="64"/>
      <c r="AB719" s="64"/>
    </row>
    <row r="720" spans="1:28" ht="39.75" customHeight="1">
      <c r="A720" s="47" t="s">
        <v>1236</v>
      </c>
      <c r="B720" s="60" t="s">
        <v>278</v>
      </c>
      <c r="C720" s="47" t="s">
        <v>103</v>
      </c>
      <c r="D720" s="47" t="s">
        <v>254</v>
      </c>
      <c r="E720" s="47" t="s">
        <v>389</v>
      </c>
      <c r="F720" s="47" t="s">
        <v>164</v>
      </c>
      <c r="G720" s="61">
        <f>G721</f>
        <v>3144.1</v>
      </c>
      <c r="H720" s="61">
        <f>H721</f>
        <v>3144.1</v>
      </c>
      <c r="I720" s="61">
        <f>I721</f>
        <v>3144.1</v>
      </c>
      <c r="J720" s="66"/>
      <c r="K720" s="67"/>
      <c r="L720" s="68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</row>
    <row r="721" spans="1:28" ht="30" customHeight="1">
      <c r="A721" s="47" t="s">
        <v>1237</v>
      </c>
      <c r="B721" s="60" t="s">
        <v>166</v>
      </c>
      <c r="C721" s="47" t="s">
        <v>103</v>
      </c>
      <c r="D721" s="47" t="s">
        <v>254</v>
      </c>
      <c r="E721" s="47" t="s">
        <v>389</v>
      </c>
      <c r="F721" s="47" t="s">
        <v>165</v>
      </c>
      <c r="G721" s="71">
        <v>3144.1</v>
      </c>
      <c r="H721" s="71">
        <v>3144.1</v>
      </c>
      <c r="I721" s="71">
        <v>3144.1</v>
      </c>
      <c r="J721" s="66"/>
      <c r="K721" s="67"/>
      <c r="L721" s="68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</row>
    <row r="722" spans="1:28" ht="29.25" customHeight="1">
      <c r="A722" s="47" t="s">
        <v>1238</v>
      </c>
      <c r="B722" s="52" t="s">
        <v>257</v>
      </c>
      <c r="C722" s="53" t="s">
        <v>103</v>
      </c>
      <c r="D722" s="53" t="s">
        <v>258</v>
      </c>
      <c r="E722" s="53"/>
      <c r="F722" s="53"/>
      <c r="G722" s="54">
        <f aca="true" t="shared" si="121" ref="G722:I724">G723</f>
        <v>149.5</v>
      </c>
      <c r="H722" s="54">
        <f t="shared" si="121"/>
        <v>149.5</v>
      </c>
      <c r="I722" s="54">
        <f t="shared" si="121"/>
        <v>149.5</v>
      </c>
      <c r="J722" s="66">
        <v>296.1</v>
      </c>
      <c r="K722" s="67"/>
      <c r="L722" s="68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>
        <v>371.7</v>
      </c>
      <c r="AA722" s="64"/>
      <c r="AB722" s="64"/>
    </row>
    <row r="723" spans="1:28" ht="42" customHeight="1">
      <c r="A723" s="47" t="s">
        <v>1239</v>
      </c>
      <c r="B723" s="69" t="s">
        <v>276</v>
      </c>
      <c r="C723" s="47" t="s">
        <v>103</v>
      </c>
      <c r="D723" s="47" t="s">
        <v>258</v>
      </c>
      <c r="E723" s="47" t="s">
        <v>367</v>
      </c>
      <c r="F723" s="47"/>
      <c r="G723" s="61">
        <f t="shared" si="121"/>
        <v>149.5</v>
      </c>
      <c r="H723" s="61">
        <f t="shared" si="121"/>
        <v>149.5</v>
      </c>
      <c r="I723" s="61">
        <f t="shared" si="121"/>
        <v>149.5</v>
      </c>
      <c r="J723" s="66"/>
      <c r="K723" s="67"/>
      <c r="L723" s="68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</row>
    <row r="724" spans="1:28" ht="44.25" customHeight="1">
      <c r="A724" s="47" t="s">
        <v>1240</v>
      </c>
      <c r="B724" s="69" t="s">
        <v>277</v>
      </c>
      <c r="C724" s="47" t="s">
        <v>103</v>
      </c>
      <c r="D724" s="47" t="s">
        <v>258</v>
      </c>
      <c r="E724" s="47" t="s">
        <v>368</v>
      </c>
      <c r="F724" s="47"/>
      <c r="G724" s="61">
        <f t="shared" si="121"/>
        <v>149.5</v>
      </c>
      <c r="H724" s="61">
        <f t="shared" si="121"/>
        <v>149.5</v>
      </c>
      <c r="I724" s="61">
        <f t="shared" si="121"/>
        <v>149.5</v>
      </c>
      <c r="J724" s="66"/>
      <c r="K724" s="67"/>
      <c r="L724" s="68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</row>
    <row r="725" spans="1:28" ht="126.75" customHeight="1">
      <c r="A725" s="47" t="s">
        <v>1241</v>
      </c>
      <c r="B725" s="60" t="s">
        <v>493</v>
      </c>
      <c r="C725" s="47" t="s">
        <v>103</v>
      </c>
      <c r="D725" s="47" t="s">
        <v>258</v>
      </c>
      <c r="E725" s="47" t="s">
        <v>390</v>
      </c>
      <c r="F725" s="47"/>
      <c r="G725" s="61">
        <f>G726+G728</f>
        <v>149.5</v>
      </c>
      <c r="H725" s="61">
        <f>H726+H728</f>
        <v>149.5</v>
      </c>
      <c r="I725" s="61">
        <f>I726+I728</f>
        <v>149.5</v>
      </c>
      <c r="J725" s="66"/>
      <c r="K725" s="67"/>
      <c r="L725" s="68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>
        <v>149.5</v>
      </c>
    </row>
    <row r="726" spans="1:28" ht="47.25" customHeight="1">
      <c r="A726" s="47" t="s">
        <v>1242</v>
      </c>
      <c r="B726" s="60" t="s">
        <v>145</v>
      </c>
      <c r="C726" s="47" t="s">
        <v>103</v>
      </c>
      <c r="D726" s="47" t="s">
        <v>258</v>
      </c>
      <c r="E726" s="47" t="s">
        <v>390</v>
      </c>
      <c r="F726" s="47" t="s">
        <v>108</v>
      </c>
      <c r="G726" s="61">
        <f>G727</f>
        <v>2.9</v>
      </c>
      <c r="H726" s="61">
        <f>H727</f>
        <v>2.9</v>
      </c>
      <c r="I726" s="61">
        <f>I727</f>
        <v>2.9</v>
      </c>
      <c r="J726" s="66"/>
      <c r="K726" s="67"/>
      <c r="L726" s="68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</row>
    <row r="727" spans="1:28" ht="43.5" customHeight="1">
      <c r="A727" s="47" t="s">
        <v>1243</v>
      </c>
      <c r="B727" s="60" t="s">
        <v>146</v>
      </c>
      <c r="C727" s="47" t="s">
        <v>103</v>
      </c>
      <c r="D727" s="47" t="s">
        <v>258</v>
      </c>
      <c r="E727" s="47" t="s">
        <v>390</v>
      </c>
      <c r="F727" s="47" t="s">
        <v>101</v>
      </c>
      <c r="G727" s="61">
        <v>2.9</v>
      </c>
      <c r="H727" s="61">
        <v>2.9</v>
      </c>
      <c r="I727" s="61">
        <v>2.9</v>
      </c>
      <c r="J727" s="66"/>
      <c r="K727" s="67"/>
      <c r="L727" s="68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</row>
    <row r="728" spans="1:28" ht="37.5" customHeight="1">
      <c r="A728" s="47" t="s">
        <v>1244</v>
      </c>
      <c r="B728" s="62" t="s">
        <v>86</v>
      </c>
      <c r="C728" s="47" t="s">
        <v>103</v>
      </c>
      <c r="D728" s="47" t="s">
        <v>258</v>
      </c>
      <c r="E728" s="47" t="s">
        <v>390</v>
      </c>
      <c r="F728" s="47" t="s">
        <v>87</v>
      </c>
      <c r="G728" s="61">
        <f>G729</f>
        <v>146.6</v>
      </c>
      <c r="H728" s="61">
        <f>H729</f>
        <v>146.6</v>
      </c>
      <c r="I728" s="61">
        <f>I729</f>
        <v>146.6</v>
      </c>
      <c r="J728" s="27" t="e">
        <f>SUM(J7+J75+J93+J105+J471+J483+#REF!)</f>
        <v>#REF!</v>
      </c>
      <c r="K728" s="27" t="e">
        <f>SUM(K7+K75+K93+K105+K471+K483+#REF!)</f>
        <v>#REF!</v>
      </c>
      <c r="L728" s="68">
        <f>SUM(L6:L727)</f>
        <v>43254.7</v>
      </c>
      <c r="M728" s="68">
        <f>SUM(M6:M727)</f>
        <v>23485.76</v>
      </c>
      <c r="N728" s="100"/>
      <c r="O728" s="73"/>
      <c r="P728" s="64"/>
      <c r="Q728" s="64"/>
      <c r="R728" s="64"/>
      <c r="S728" s="64">
        <f>SUM(S7+S75+S93+S105+S472+S483)</f>
        <v>186118.60000000003</v>
      </c>
      <c r="T728" s="64">
        <f>SUM(T7+T75+T93+T105+T472+T483)</f>
        <v>320302.6</v>
      </c>
      <c r="U728" s="64"/>
      <c r="V728" s="64"/>
      <c r="W728" s="64">
        <f>SUM(W7+W75+W93+W105+W471+W483)</f>
        <v>27254.300000000003</v>
      </c>
      <c r="X728" s="64">
        <f>SUM(X7+X75+X93+X105+X471+X483)</f>
        <v>42312.1</v>
      </c>
      <c r="Y728" s="64"/>
      <c r="Z728" s="64"/>
      <c r="AA728" s="64"/>
      <c r="AB728" s="64"/>
    </row>
    <row r="729" spans="1:28" ht="41.25" customHeight="1">
      <c r="A729" s="47" t="s">
        <v>1247</v>
      </c>
      <c r="B729" s="62" t="s">
        <v>255</v>
      </c>
      <c r="C729" s="47" t="s">
        <v>103</v>
      </c>
      <c r="D729" s="47" t="s">
        <v>258</v>
      </c>
      <c r="E729" s="47" t="s">
        <v>390</v>
      </c>
      <c r="F729" s="47" t="s">
        <v>256</v>
      </c>
      <c r="G729" s="71">
        <v>146.6</v>
      </c>
      <c r="H729" s="71">
        <v>146.6</v>
      </c>
      <c r="I729" s="71">
        <v>146.6</v>
      </c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</row>
    <row r="730" spans="1:28" ht="33" customHeight="1">
      <c r="A730" s="47" t="s">
        <v>1248</v>
      </c>
      <c r="B730" s="48" t="s">
        <v>289</v>
      </c>
      <c r="C730" s="49"/>
      <c r="D730" s="109"/>
      <c r="E730" s="49"/>
      <c r="F730" s="49"/>
      <c r="G730" s="51">
        <v>0</v>
      </c>
      <c r="H730" s="51">
        <v>12460</v>
      </c>
      <c r="I730" s="51">
        <v>27018.2</v>
      </c>
      <c r="J730" s="100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</row>
    <row r="731" spans="1:28" ht="33.75" customHeight="1">
      <c r="A731" s="47" t="s">
        <v>1249</v>
      </c>
      <c r="B731" s="110" t="s">
        <v>105</v>
      </c>
      <c r="C731" s="110"/>
      <c r="D731" s="109"/>
      <c r="E731" s="111"/>
      <c r="F731" s="49" t="s">
        <v>311</v>
      </c>
      <c r="G731" s="51">
        <f>G7+G75+G93+G105+G474+G486+G730</f>
        <v>777387.5</v>
      </c>
      <c r="H731" s="51">
        <f>H7+H75+H93+H105+H474+H486+H730</f>
        <v>761551.2000000001</v>
      </c>
      <c r="I731" s="51">
        <f>I7+I75+I93+I105+I474+I486+I730</f>
        <v>792624.6</v>
      </c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90">
        <f>SUM(Y7+Y75+Y93+Y105+Y474+Y486)</f>
        <v>413785.9999999999</v>
      </c>
      <c r="Z731" s="90">
        <f>SUM(Z7+Z75+Z93+Z105+Z474+Z486)</f>
        <v>220227.90000000002</v>
      </c>
      <c r="AA731" s="35">
        <f>SUM(AA7+AA75+AA93+AA105+AA474+AA486)</f>
        <v>518841.6000000001</v>
      </c>
      <c r="AB731" s="35">
        <f>SUM(AB7+AB75+AB93+AB105+AB474+AB486)</f>
        <v>258545.9</v>
      </c>
    </row>
    <row r="732" spans="2:5" ht="12.75">
      <c r="B732" s="31"/>
      <c r="C732" s="32"/>
      <c r="D732" s="33"/>
      <c r="E732" s="32"/>
    </row>
    <row r="733" spans="2:7" ht="12.75">
      <c r="B733" s="31"/>
      <c r="C733" s="32"/>
      <c r="D733" s="34"/>
      <c r="E733" s="32"/>
      <c r="G733" s="20"/>
    </row>
  </sheetData>
  <sheetProtection/>
  <mergeCells count="3">
    <mergeCell ref="A2:I2"/>
    <mergeCell ref="A3:I3"/>
    <mergeCell ref="G1:I1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">
      <selection activeCell="D19" sqref="D19:E19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6" ht="12.75">
      <c r="B2" s="19" t="s">
        <v>197</v>
      </c>
      <c r="C2" s="24">
        <f>SUM(Лист1!G107)</f>
        <v>2380.4</v>
      </c>
      <c r="D2" s="24">
        <f>SUM(Лист1!H107)</f>
        <v>2380.4</v>
      </c>
      <c r="E2" s="24">
        <f>SUM(Лист1!I107)</f>
        <v>2380.4</v>
      </c>
      <c r="F2" s="46"/>
    </row>
    <row r="3" spans="2:5" ht="12.75">
      <c r="B3" s="19" t="s">
        <v>207</v>
      </c>
      <c r="C3" s="24">
        <f>SUM(Лист1!G77)</f>
        <v>2799.5</v>
      </c>
      <c r="D3" s="24">
        <f>SUM(Лист1!H77)</f>
        <v>2799.5</v>
      </c>
      <c r="E3" s="24">
        <f>SUM(Лист1!I77)</f>
        <v>2799.5</v>
      </c>
    </row>
    <row r="4" spans="2:5" ht="12.75">
      <c r="B4" s="19" t="s">
        <v>228</v>
      </c>
      <c r="C4" s="24">
        <f>SUM(Лист1!G113)</f>
        <v>32738.4</v>
      </c>
      <c r="D4" s="24">
        <f>SUM(Лист1!H113)</f>
        <v>30192.5</v>
      </c>
      <c r="E4" s="24">
        <f>SUM(Лист1!I113)</f>
        <v>30192.5</v>
      </c>
    </row>
    <row r="5" spans="2:5" ht="12.75">
      <c r="B5" s="19" t="s">
        <v>465</v>
      </c>
      <c r="C5" s="24">
        <f>SUM(Лист1!G130)</f>
        <v>0.6</v>
      </c>
      <c r="D5" s="24">
        <f>SUM(Лист1!H130)</f>
        <v>0.5</v>
      </c>
      <c r="E5" s="24">
        <f>SUM(Лист1!I130)</f>
        <v>0</v>
      </c>
    </row>
    <row r="6" spans="2:5" ht="12.75">
      <c r="B6" s="19" t="s">
        <v>185</v>
      </c>
      <c r="C6" s="24">
        <f>SUM(Лист1!G95+Лист1!G9)</f>
        <v>13360.5</v>
      </c>
      <c r="D6" s="24">
        <f>SUM(Лист1!H95+Лист1!H9)</f>
        <v>13360.5</v>
      </c>
      <c r="E6" s="24">
        <f>SUM(Лист1!I95+Лист1!I9)</f>
        <v>13360.5</v>
      </c>
    </row>
    <row r="7" spans="2:5" ht="12.75">
      <c r="B7" s="19" t="s">
        <v>583</v>
      </c>
      <c r="C7" s="24">
        <v>0</v>
      </c>
      <c r="D7" s="24">
        <v>0</v>
      </c>
      <c r="E7" s="24">
        <v>0</v>
      </c>
    </row>
    <row r="8" spans="2:5" ht="12.75">
      <c r="B8" s="19" t="s">
        <v>232</v>
      </c>
      <c r="C8" s="24">
        <f>SUM(Лист1!G136)</f>
        <v>5000</v>
      </c>
      <c r="D8" s="24">
        <f>SUM(Лист1!H136)</f>
        <v>100</v>
      </c>
      <c r="E8" s="24">
        <f>SUM(Лист1!I136)</f>
        <v>100</v>
      </c>
    </row>
    <row r="9" spans="2:5" ht="12.75">
      <c r="B9" s="19" t="s">
        <v>219</v>
      </c>
      <c r="C9" s="24">
        <f>SUM(Лист1!G142+Лист1!G19+Лист1!G488)</f>
        <v>32717</v>
      </c>
      <c r="D9" s="24">
        <f>SUM(Лист1!H142+Лист1!H19+Лист1!H488)</f>
        <v>32067.7</v>
      </c>
      <c r="E9" s="24">
        <f>SUM(Лист1!I142+Лист1!I19+Лист1!I488)</f>
        <v>32067.7</v>
      </c>
    </row>
    <row r="10" spans="2:5" ht="12.75">
      <c r="B10" s="19" t="s">
        <v>250</v>
      </c>
      <c r="C10" s="24">
        <f>SUM(Лист1!G26)</f>
        <v>1417.2</v>
      </c>
      <c r="D10" s="24">
        <f>SUM(Лист1!H26)</f>
        <v>1473.6</v>
      </c>
      <c r="E10" s="24">
        <f>SUM(Лист1!I26)</f>
        <v>0</v>
      </c>
    </row>
    <row r="11" spans="2:5" ht="12.75">
      <c r="B11" s="19" t="s">
        <v>285</v>
      </c>
      <c r="C11" s="24">
        <f>SUM(Лист1!G195)</f>
        <v>4635.299999999999</v>
      </c>
      <c r="D11" s="24">
        <f>SUM(Лист1!H195)</f>
        <v>3845.2999999999997</v>
      </c>
      <c r="E11" s="24">
        <f>SUM(Лист1!I195)</f>
        <v>3845.2999999999997</v>
      </c>
    </row>
    <row r="12" spans="2:5" ht="12.75">
      <c r="B12" s="19" t="s">
        <v>556</v>
      </c>
      <c r="C12" s="24">
        <v>0</v>
      </c>
      <c r="D12" s="24">
        <v>0</v>
      </c>
      <c r="E12" s="24">
        <v>0</v>
      </c>
    </row>
    <row r="13" spans="2:5" ht="12.75">
      <c r="B13" s="19" t="s">
        <v>286</v>
      </c>
      <c r="C13" s="24">
        <f>SUM(Лист1!G225)</f>
        <v>120</v>
      </c>
      <c r="D13" s="24">
        <f>SUM(Лист1!H225)</f>
        <v>120</v>
      </c>
      <c r="E13" s="24">
        <f>SUM(Лист1!I225)</f>
        <v>120</v>
      </c>
    </row>
    <row r="14" spans="2:5" ht="12.75">
      <c r="B14" s="19" t="s">
        <v>96</v>
      </c>
      <c r="C14" s="24">
        <f>SUM(Лист1!G242)</f>
        <v>2805.1</v>
      </c>
      <c r="D14" s="24">
        <f>SUM(Лист1!H242)</f>
        <v>2805.1</v>
      </c>
      <c r="E14" s="24">
        <f>SUM(Лист1!I242)</f>
        <v>2805.1</v>
      </c>
    </row>
    <row r="15" spans="2:5" ht="12.75">
      <c r="B15" s="19" t="s">
        <v>269</v>
      </c>
      <c r="C15" s="24">
        <f>SUM(Лист1!G250)</f>
        <v>30815.4</v>
      </c>
      <c r="D15" s="24">
        <f>SUM(Лист1!H250)</f>
        <v>30815.4</v>
      </c>
      <c r="E15" s="24">
        <f>SUM(Лист1!I250)</f>
        <v>30815.4</v>
      </c>
    </row>
    <row r="16" spans="2:5" ht="12.75">
      <c r="B16" s="19" t="s">
        <v>558</v>
      </c>
      <c r="C16" s="24">
        <f>SUM(Лист1!G33)</f>
        <v>2223.7</v>
      </c>
      <c r="D16" s="24">
        <f>SUM(Лист1!H33)</f>
        <v>2223.7</v>
      </c>
      <c r="E16" s="24">
        <f>SUM(Лист1!I33)</f>
        <v>2223.7</v>
      </c>
    </row>
    <row r="17" spans="2:5" ht="12.75">
      <c r="B17" s="19" t="s">
        <v>639</v>
      </c>
      <c r="C17" s="24">
        <v>0</v>
      </c>
      <c r="D17" s="24">
        <v>0</v>
      </c>
      <c r="E17" s="24">
        <v>0</v>
      </c>
    </row>
    <row r="18" spans="2:5" ht="12.75">
      <c r="B18" s="19" t="s">
        <v>272</v>
      </c>
      <c r="C18" s="24">
        <f>SUM(Лист1!G256)</f>
        <v>1734.9</v>
      </c>
      <c r="D18" s="24">
        <f>SUM(Лист1!H256)</f>
        <v>1254.9</v>
      </c>
      <c r="E18" s="24">
        <f>SUM(Лист1!I256)</f>
        <v>1254.9</v>
      </c>
    </row>
    <row r="19" spans="2:5" ht="12.75">
      <c r="B19" s="19" t="s">
        <v>294</v>
      </c>
      <c r="C19" s="24">
        <f>SUM(Лист1!G278)+(Лист1!G43)</f>
        <v>2446.1</v>
      </c>
      <c r="D19" s="24">
        <f>SUM(Лист1!H278)+(Лист1!H43)</f>
        <v>2406.1</v>
      </c>
      <c r="E19" s="24">
        <f>SUM(Лист1!I278)+(Лист1!I43)</f>
        <v>2406.1</v>
      </c>
    </row>
    <row r="20" spans="2:5" ht="12.75">
      <c r="B20" s="19" t="s">
        <v>651</v>
      </c>
      <c r="C20" s="24"/>
      <c r="D20" s="24">
        <v>0</v>
      </c>
      <c r="E20" s="24">
        <v>0</v>
      </c>
    </row>
    <row r="21" spans="2:5" ht="12.75">
      <c r="B21" s="19" t="s">
        <v>259</v>
      </c>
      <c r="C21" s="24">
        <f>SUM(Лист1!G46+Лист1!G291+Лист1!G476)</f>
        <v>107065.5</v>
      </c>
      <c r="D21" s="24">
        <f>SUM(Лист1!H46+Лист1!H291+Лист1!H476)</f>
        <v>97750.29999999999</v>
      </c>
      <c r="E21" s="24">
        <f>SUM(Лист1!I46+Лист1!I291+Лист1!I476)</f>
        <v>119461.5</v>
      </c>
    </row>
    <row r="22" spans="2:5" ht="12.75">
      <c r="B22" s="19" t="s">
        <v>637</v>
      </c>
      <c r="C22" s="24">
        <f>SUM(Лист1!G312)</f>
        <v>419</v>
      </c>
      <c r="D22" s="24">
        <f>SUM(Лист1!H312)</f>
        <v>403.3</v>
      </c>
      <c r="E22" s="24">
        <f>SUM(Лист1!I312)</f>
        <v>403.3</v>
      </c>
    </row>
    <row r="23" spans="2:5" ht="12.75">
      <c r="B23" s="19" t="s">
        <v>825</v>
      </c>
      <c r="C23" s="24">
        <f>SUM(Лист1!G318)</f>
        <v>91.5</v>
      </c>
      <c r="D23" s="24">
        <f>SUM(Лист1!H318)</f>
        <v>91.5</v>
      </c>
      <c r="E23" s="24">
        <f>SUM(Лист1!I318)</f>
        <v>91.5</v>
      </c>
    </row>
    <row r="24" spans="2:5" ht="12.75">
      <c r="B24" s="19" t="s">
        <v>280</v>
      </c>
      <c r="C24" s="24">
        <f>SUM(Лист1!G497)</f>
        <v>72507.5</v>
      </c>
      <c r="D24" s="24">
        <f>SUM(Лист1!H497)</f>
        <v>72507.5</v>
      </c>
      <c r="E24" s="24">
        <f>SUM(Лист1!I497)</f>
        <v>72507.5</v>
      </c>
    </row>
    <row r="25" spans="2:5" ht="12.75">
      <c r="B25" s="19" t="s">
        <v>461</v>
      </c>
      <c r="C25" s="24">
        <f>SUM(Лист1!G327+Лист1!G596)</f>
        <v>35093.9</v>
      </c>
      <c r="D25" s="24">
        <f>SUM(Лист1!H327+Лист1!H596)</f>
        <v>35093.9</v>
      </c>
      <c r="E25" s="24">
        <f>SUM(Лист1!I327+Лист1!I596)</f>
        <v>35093.9</v>
      </c>
    </row>
    <row r="26" spans="2:5" ht="12.75">
      <c r="B26" s="19" t="s">
        <v>292</v>
      </c>
      <c r="C26" s="24">
        <f>SUM(Лист1!G540)</f>
        <v>207766.6</v>
      </c>
      <c r="D26" s="24">
        <f>SUM(Лист1!H540)</f>
        <v>201827.8</v>
      </c>
      <c r="E26" s="24">
        <f>SUM(Лист1!I540)</f>
        <v>201827.8</v>
      </c>
    </row>
    <row r="27" spans="2:5" ht="12.75">
      <c r="B27" s="19" t="s">
        <v>77</v>
      </c>
      <c r="C27" s="24">
        <f>SUM(Лист1!G336+Лист1!G620)</f>
        <v>9420.3</v>
      </c>
      <c r="D27" s="24">
        <f>SUM(Лист1!H336+Лист1!H620)</f>
        <v>9020.3</v>
      </c>
      <c r="E27" s="24">
        <f>SUM(Лист1!I336+Лист1!I620)</f>
        <v>9020.3</v>
      </c>
    </row>
    <row r="28" spans="2:5" ht="12.75">
      <c r="B28" s="19" t="s">
        <v>78</v>
      </c>
      <c r="C28" s="24">
        <f>SUM(Лист1!G626)</f>
        <v>18420.9</v>
      </c>
      <c r="D28" s="24">
        <f>SUM(Лист1!H626)</f>
        <v>18420.9</v>
      </c>
      <c r="E28" s="24">
        <f>SUM(Лист1!I626)</f>
        <v>18420.9</v>
      </c>
    </row>
    <row r="29" spans="2:5" ht="12.75">
      <c r="B29" s="19" t="s">
        <v>72</v>
      </c>
      <c r="C29" s="24">
        <f>SUM(Лист1!G365)</f>
        <v>77797.40000000001</v>
      </c>
      <c r="D29" s="24">
        <f>SUM(Лист1!H365)</f>
        <v>77797.6</v>
      </c>
      <c r="E29" s="24">
        <f>SUM(Лист1!I365)</f>
        <v>77668.1</v>
      </c>
    </row>
    <row r="30" spans="2:5" ht="12.75">
      <c r="B30" s="19" t="s">
        <v>563</v>
      </c>
      <c r="C30" s="24">
        <f>SUM(Лист1!G406)</f>
        <v>2647</v>
      </c>
      <c r="D30" s="24">
        <f>SUM(Лист1!H406)</f>
        <v>2647</v>
      </c>
      <c r="E30" s="24">
        <f>SUM(Лист1!I406)</f>
        <v>2647</v>
      </c>
    </row>
    <row r="31" spans="2:5" ht="12.75">
      <c r="B31" s="19" t="s">
        <v>82</v>
      </c>
      <c r="C31" s="24">
        <v>0</v>
      </c>
      <c r="D31" s="24">
        <v>0</v>
      </c>
      <c r="E31" s="24">
        <v>0</v>
      </c>
    </row>
    <row r="32" spans="2:5" ht="12.75">
      <c r="B32" s="19" t="s">
        <v>85</v>
      </c>
      <c r="C32" s="24">
        <f>SUM(Лист1!G422)</f>
        <v>1572</v>
      </c>
      <c r="D32" s="24">
        <f>SUM(Лист1!H422)</f>
        <v>1572</v>
      </c>
      <c r="E32" s="24">
        <f>SUM(Лист1!I422)</f>
        <v>1572</v>
      </c>
    </row>
    <row r="33" spans="2:5" ht="12.75">
      <c r="B33" s="19" t="s">
        <v>254</v>
      </c>
      <c r="C33" s="24">
        <f>SUM(Лист1!G428+Лист1!G702)</f>
        <v>27094.6</v>
      </c>
      <c r="D33" s="24">
        <f>SUM(Лист1!H428+Лист1!H702)</f>
        <v>24901.5</v>
      </c>
      <c r="E33" s="24">
        <f>SUM(Лист1!I428+Лист1!I702)</f>
        <v>21309.1</v>
      </c>
    </row>
    <row r="34" spans="2:5" ht="12.75">
      <c r="B34" s="19" t="s">
        <v>258</v>
      </c>
      <c r="C34" s="24">
        <f>SUM(Лист1!G722)</f>
        <v>149.5</v>
      </c>
      <c r="D34" s="24">
        <f>SUM(Лист1!H722)</f>
        <v>149.5</v>
      </c>
      <c r="E34" s="24">
        <f>SUM(Лист1!I722)</f>
        <v>149.5</v>
      </c>
    </row>
    <row r="35" spans="2:5" ht="12.75">
      <c r="B35" s="19" t="s">
        <v>106</v>
      </c>
      <c r="C35" s="24">
        <f>SUM(Лист1!G442)</f>
        <v>1060.3</v>
      </c>
      <c r="D35" s="24">
        <f>SUM(Лист1!H442)</f>
        <v>1060.3</v>
      </c>
      <c r="E35" s="24">
        <f>SUM(Лист1!I442)</f>
        <v>1060.3</v>
      </c>
    </row>
    <row r="36" spans="2:5" ht="12.75">
      <c r="B36" s="19" t="s">
        <v>215</v>
      </c>
      <c r="C36" s="24">
        <f>SUM(Лист1!G457)</f>
        <v>9407.4</v>
      </c>
      <c r="D36" s="24">
        <f>SUM(Лист1!H457)</f>
        <v>8317.4</v>
      </c>
      <c r="E36" s="24">
        <f>SUM(Лист1!I457)</f>
        <v>8317.4</v>
      </c>
    </row>
    <row r="37" spans="2:5" ht="12.75">
      <c r="B37" s="19" t="s">
        <v>173</v>
      </c>
      <c r="C37" s="24">
        <f>SUM(Лист1!G53)</f>
        <v>0</v>
      </c>
      <c r="D37" s="24">
        <f>SUM(Лист1!H53)</f>
        <v>5</v>
      </c>
      <c r="E37" s="24">
        <f>SUM(Лист1!I53)</f>
        <v>5</v>
      </c>
    </row>
    <row r="38" spans="2:5" ht="12.75">
      <c r="B38" s="19" t="s">
        <v>168</v>
      </c>
      <c r="C38" s="24">
        <f>SUM(Лист1!G60)</f>
        <v>65390</v>
      </c>
      <c r="D38" s="24">
        <f>SUM(Лист1!H60)</f>
        <v>65390.200000000004</v>
      </c>
      <c r="E38" s="24">
        <f>SUM(Лист1!I60)</f>
        <v>65390.200000000004</v>
      </c>
    </row>
    <row r="39" spans="2:5" ht="12.75">
      <c r="B39" s="19" t="s">
        <v>580</v>
      </c>
      <c r="C39" s="24">
        <f>SUM(Лист1!G69)</f>
        <v>6290</v>
      </c>
      <c r="D39" s="24">
        <f>SUM(Лист1!H69)</f>
        <v>6290</v>
      </c>
      <c r="E39" s="24">
        <f>SUM(Лист1!I69)</f>
        <v>6290</v>
      </c>
    </row>
    <row r="40" spans="2:5" ht="12.75">
      <c r="B40" s="19" t="s">
        <v>817</v>
      </c>
      <c r="C40" s="24">
        <v>0</v>
      </c>
      <c r="D40" s="24">
        <v>0</v>
      </c>
      <c r="E40" s="24">
        <v>0</v>
      </c>
    </row>
    <row r="41" spans="2:5" ht="38.25">
      <c r="B41" s="22" t="s">
        <v>413</v>
      </c>
      <c r="C41" s="24">
        <v>0</v>
      </c>
      <c r="D41" s="24">
        <f>SUM(Лист1!H730)</f>
        <v>12460</v>
      </c>
      <c r="E41" s="24">
        <f>SUM(Лист1!I730)</f>
        <v>27018.2</v>
      </c>
    </row>
    <row r="42" spans="2:5" ht="12.75">
      <c r="B42" s="18"/>
      <c r="C42" s="21">
        <f>SUM(C2:C41)</f>
        <v>777387.5000000001</v>
      </c>
      <c r="D42" s="21">
        <f>SUM(D2:D41)</f>
        <v>761551.2000000001</v>
      </c>
      <c r="E42" s="21">
        <f>SUM(E2:E41)</f>
        <v>792624.6000000001</v>
      </c>
    </row>
    <row r="43" spans="2:5" ht="12.75">
      <c r="B43" s="18"/>
      <c r="C43" s="18"/>
      <c r="D43" s="18"/>
      <c r="E43" s="18"/>
    </row>
    <row r="44" spans="2:5" ht="12.75">
      <c r="B44" s="18"/>
      <c r="C44" s="18"/>
      <c r="D44" s="18"/>
      <c r="E44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selection activeCell="A27" sqref="A27"/>
    </sheetView>
  </sheetViews>
  <sheetFormatPr defaultColWidth="9.00390625" defaultRowHeight="12.75"/>
  <sheetData>
    <row r="1" spans="1:31" ht="12.75">
      <c r="A1" s="43">
        <v>27240</v>
      </c>
      <c r="B1" s="43" t="s">
        <v>966</v>
      </c>
      <c r="C1" s="43">
        <v>2650</v>
      </c>
      <c r="D1" s="43">
        <v>7476</v>
      </c>
      <c r="E1" s="43">
        <v>7563</v>
      </c>
      <c r="F1" s="43">
        <v>7668</v>
      </c>
      <c r="G1" s="44" t="s">
        <v>967</v>
      </c>
      <c r="H1" s="43">
        <v>7408</v>
      </c>
      <c r="I1" s="43">
        <v>7409</v>
      </c>
      <c r="J1" s="43">
        <v>7429</v>
      </c>
      <c r="K1" s="43">
        <v>7514</v>
      </c>
      <c r="L1" s="43">
        <v>7517</v>
      </c>
      <c r="M1" s="43">
        <v>7518</v>
      </c>
      <c r="N1" s="43">
        <v>7519</v>
      </c>
      <c r="O1" s="43">
        <v>7552</v>
      </c>
      <c r="P1" s="43">
        <v>7564</v>
      </c>
      <c r="Q1" s="43">
        <v>7587</v>
      </c>
      <c r="R1" s="43">
        <v>7588</v>
      </c>
      <c r="S1" s="43">
        <v>7604</v>
      </c>
      <c r="T1" s="43">
        <v>7649</v>
      </c>
      <c r="U1" s="43">
        <v>7846</v>
      </c>
      <c r="V1" s="43" t="s">
        <v>968</v>
      </c>
      <c r="W1" s="43">
        <v>1034</v>
      </c>
      <c r="X1" s="43">
        <v>7418</v>
      </c>
      <c r="Y1" s="43">
        <v>7463</v>
      </c>
      <c r="Z1" s="43">
        <v>7508</v>
      </c>
      <c r="AA1" s="43">
        <v>7596</v>
      </c>
      <c r="AB1" s="43">
        <v>7666</v>
      </c>
      <c r="AC1" s="43">
        <v>7745</v>
      </c>
      <c r="AD1" s="43">
        <v>7749</v>
      </c>
      <c r="AE1" s="43" t="s">
        <v>969</v>
      </c>
    </row>
    <row r="3" spans="1:30" ht="12.75">
      <c r="A3" s="40">
        <v>376.7</v>
      </c>
      <c r="B3">
        <v>191</v>
      </c>
      <c r="C3">
        <v>141.7</v>
      </c>
      <c r="D3">
        <v>637</v>
      </c>
      <c r="E3">
        <v>214.5</v>
      </c>
      <c r="F3">
        <v>374.5</v>
      </c>
      <c r="G3">
        <v>31.7</v>
      </c>
      <c r="H3">
        <v>578.5</v>
      </c>
      <c r="I3">
        <v>1653</v>
      </c>
      <c r="J3">
        <v>5</v>
      </c>
      <c r="K3">
        <v>1.3</v>
      </c>
      <c r="L3">
        <v>296.5</v>
      </c>
      <c r="M3">
        <v>9.9</v>
      </c>
      <c r="N3">
        <v>4.6</v>
      </c>
      <c r="O3">
        <v>197.7</v>
      </c>
      <c r="P3">
        <v>6051.6</v>
      </c>
      <c r="Q3">
        <v>3.4</v>
      </c>
      <c r="R3">
        <v>579.7</v>
      </c>
      <c r="S3">
        <v>98.8</v>
      </c>
      <c r="T3">
        <v>67.3</v>
      </c>
      <c r="U3">
        <v>3.5</v>
      </c>
      <c r="V3">
        <v>60.4</v>
      </c>
      <c r="W3">
        <v>1536</v>
      </c>
      <c r="X3">
        <v>883.8</v>
      </c>
      <c r="Y3">
        <v>3800</v>
      </c>
      <c r="Z3">
        <v>1787.1</v>
      </c>
      <c r="AA3">
        <v>1350</v>
      </c>
      <c r="AB3">
        <v>1947</v>
      </c>
      <c r="AC3">
        <v>136.4</v>
      </c>
      <c r="AD3">
        <v>230</v>
      </c>
    </row>
    <row r="4" spans="1:29" ht="12.75">
      <c r="A4">
        <v>721.8</v>
      </c>
      <c r="B4">
        <v>2374.5</v>
      </c>
      <c r="E4">
        <v>55.5</v>
      </c>
      <c r="G4">
        <v>67.1</v>
      </c>
      <c r="H4">
        <v>1323.6</v>
      </c>
      <c r="I4">
        <v>996.4</v>
      </c>
      <c r="P4">
        <v>-73.6</v>
      </c>
      <c r="Q4">
        <v>79.3</v>
      </c>
      <c r="R4">
        <v>975.4</v>
      </c>
      <c r="T4">
        <v>0.8</v>
      </c>
      <c r="U4">
        <v>5.6</v>
      </c>
      <c r="W4">
        <v>253.2</v>
      </c>
      <c r="AC4">
        <v>136.3</v>
      </c>
    </row>
    <row r="5" spans="1:23" ht="12.75">
      <c r="A5">
        <v>177.3</v>
      </c>
      <c r="P5">
        <v>2224.9</v>
      </c>
      <c r="Q5">
        <v>3</v>
      </c>
      <c r="T5">
        <v>431</v>
      </c>
      <c r="W5">
        <v>6600</v>
      </c>
    </row>
    <row r="6" spans="1:23" ht="12.75">
      <c r="A6">
        <v>99.2</v>
      </c>
      <c r="P6">
        <v>103.1</v>
      </c>
      <c r="Q6">
        <v>-753.9</v>
      </c>
      <c r="W6">
        <v>250</v>
      </c>
    </row>
    <row r="7" spans="1:23" ht="12.75">
      <c r="A7">
        <v>1700</v>
      </c>
      <c r="P7">
        <v>287.3</v>
      </c>
      <c r="W7">
        <v>125</v>
      </c>
    </row>
    <row r="8" spans="1:23" ht="12.75">
      <c r="A8">
        <v>133.2</v>
      </c>
      <c r="W8">
        <v>412</v>
      </c>
    </row>
    <row r="9" spans="1:23" ht="12.75">
      <c r="A9">
        <v>2264</v>
      </c>
      <c r="W9">
        <v>311</v>
      </c>
    </row>
    <row r="10" spans="1:23" ht="12.75">
      <c r="A10">
        <v>775.7</v>
      </c>
      <c r="W10">
        <v>337</v>
      </c>
    </row>
    <row r="11" spans="1:23" ht="12.75">
      <c r="A11">
        <v>2000</v>
      </c>
      <c r="W11">
        <v>125</v>
      </c>
    </row>
    <row r="12" spans="1:23" ht="12.75">
      <c r="A12">
        <v>216.4</v>
      </c>
      <c r="W12">
        <v>100</v>
      </c>
    </row>
    <row r="13" ht="12.75">
      <c r="A13">
        <v>622.3</v>
      </c>
    </row>
    <row r="14" ht="12.75">
      <c r="A14">
        <v>330</v>
      </c>
    </row>
    <row r="15" ht="12.75">
      <c r="A15">
        <v>1574</v>
      </c>
    </row>
    <row r="16" ht="12.75">
      <c r="A16">
        <v>87</v>
      </c>
    </row>
    <row r="17" ht="12.75">
      <c r="A17">
        <v>284</v>
      </c>
    </row>
    <row r="18" ht="12.75">
      <c r="A18">
        <v>239.3</v>
      </c>
    </row>
    <row r="19" ht="12.75">
      <c r="A19">
        <v>49</v>
      </c>
    </row>
    <row r="20" ht="12.75">
      <c r="A20">
        <v>145</v>
      </c>
    </row>
    <row r="21" ht="12.75">
      <c r="A21">
        <v>424.2</v>
      </c>
    </row>
    <row r="22" ht="12.75">
      <c r="A22">
        <v>470</v>
      </c>
    </row>
    <row r="23" ht="12.75">
      <c r="A23">
        <v>490</v>
      </c>
    </row>
    <row r="24" ht="12.75">
      <c r="A24">
        <v>320.4</v>
      </c>
    </row>
    <row r="25" ht="12.75">
      <c r="A25">
        <v>395</v>
      </c>
    </row>
    <row r="26" ht="12.75">
      <c r="A26">
        <v>106.5</v>
      </c>
    </row>
    <row r="27" ht="12.75">
      <c r="A27">
        <v>1786</v>
      </c>
    </row>
    <row r="28" spans="1:31" ht="12.75">
      <c r="A28" s="42">
        <f>SUM(A3:A27)</f>
        <v>15786.999999999998</v>
      </c>
      <c r="B28" s="42">
        <f>SUM(B3:B25)</f>
        <v>2565.5</v>
      </c>
      <c r="C28" s="42">
        <f>SUM(C3:C25)</f>
        <v>141.7</v>
      </c>
      <c r="D28" s="42">
        <f>SUM(D3:D25)</f>
        <v>637</v>
      </c>
      <c r="E28" s="42">
        <f>SUM(E3:E25)</f>
        <v>270</v>
      </c>
      <c r="F28" s="42">
        <f>SUM(F3:F25)</f>
        <v>374.5</v>
      </c>
      <c r="G28" s="42">
        <f aca="true" t="shared" si="0" ref="G28:R28">SUM(G3:G25)</f>
        <v>98.8</v>
      </c>
      <c r="H28" s="42">
        <f t="shared" si="0"/>
        <v>1902.1</v>
      </c>
      <c r="I28" s="42">
        <f t="shared" si="0"/>
        <v>2649.4</v>
      </c>
      <c r="J28" s="42">
        <f t="shared" si="0"/>
        <v>5</v>
      </c>
      <c r="K28" s="42">
        <f t="shared" si="0"/>
        <v>1.3</v>
      </c>
      <c r="L28" s="42">
        <f t="shared" si="0"/>
        <v>296.5</v>
      </c>
      <c r="M28" s="42">
        <f t="shared" si="0"/>
        <v>9.9</v>
      </c>
      <c r="N28" s="42">
        <f t="shared" si="0"/>
        <v>4.6</v>
      </c>
      <c r="O28" s="42">
        <f t="shared" si="0"/>
        <v>197.7</v>
      </c>
      <c r="P28" s="42">
        <f t="shared" si="0"/>
        <v>8593.3</v>
      </c>
      <c r="Q28" s="42">
        <f t="shared" si="0"/>
        <v>-668.1999999999999</v>
      </c>
      <c r="R28" s="42">
        <f t="shared" si="0"/>
        <v>1555.1</v>
      </c>
      <c r="S28" s="42">
        <f aca="true" t="shared" si="1" ref="S28:AD28">SUM(S3:S25)</f>
        <v>98.8</v>
      </c>
      <c r="T28" s="42">
        <f t="shared" si="1"/>
        <v>499.1</v>
      </c>
      <c r="U28" s="42">
        <f t="shared" si="1"/>
        <v>9.1</v>
      </c>
      <c r="V28" s="42">
        <f t="shared" si="1"/>
        <v>60.4</v>
      </c>
      <c r="W28" s="42">
        <f t="shared" si="1"/>
        <v>10049.2</v>
      </c>
      <c r="X28" s="42">
        <f t="shared" si="1"/>
        <v>883.8</v>
      </c>
      <c r="Y28" s="42">
        <f t="shared" si="1"/>
        <v>3800</v>
      </c>
      <c r="Z28" s="42">
        <f t="shared" si="1"/>
        <v>1787.1</v>
      </c>
      <c r="AA28" s="42">
        <f t="shared" si="1"/>
        <v>1350</v>
      </c>
      <c r="AB28" s="42">
        <f t="shared" si="1"/>
        <v>1947</v>
      </c>
      <c r="AC28" s="42">
        <f t="shared" si="1"/>
        <v>272.70000000000005</v>
      </c>
      <c r="AD28" s="42">
        <f t="shared" si="1"/>
        <v>230</v>
      </c>
      <c r="AE28" s="42">
        <f>SUM(A28:AD28)</f>
        <v>55408.4</v>
      </c>
    </row>
    <row r="30" spans="1:31" ht="12.75">
      <c r="A30">
        <v>15787</v>
      </c>
      <c r="B30">
        <v>4319.2</v>
      </c>
      <c r="C30">
        <v>141.7</v>
      </c>
      <c r="D30">
        <v>637</v>
      </c>
      <c r="E30">
        <v>270</v>
      </c>
      <c r="F30">
        <v>374.5</v>
      </c>
      <c r="G30">
        <v>98.8</v>
      </c>
      <c r="H30">
        <v>1902.1</v>
      </c>
      <c r="I30">
        <v>2649.4</v>
      </c>
      <c r="J30">
        <v>5</v>
      </c>
      <c r="K30">
        <v>1.3</v>
      </c>
      <c r="L30">
        <v>296.5</v>
      </c>
      <c r="M30">
        <v>9.9</v>
      </c>
      <c r="N30">
        <v>4.6</v>
      </c>
      <c r="O30">
        <v>197.7</v>
      </c>
      <c r="P30">
        <v>8593.3</v>
      </c>
      <c r="Q30">
        <v>-668.2</v>
      </c>
      <c r="R30">
        <v>1555.1</v>
      </c>
      <c r="S30">
        <v>98.8</v>
      </c>
      <c r="T30">
        <v>499.1</v>
      </c>
      <c r="U30">
        <v>9.1</v>
      </c>
      <c r="V30">
        <v>60.4</v>
      </c>
      <c r="W30">
        <v>10049.2</v>
      </c>
      <c r="X30">
        <v>883.8</v>
      </c>
      <c r="Y30" s="45">
        <v>3800</v>
      </c>
      <c r="Z30">
        <v>1787.1</v>
      </c>
      <c r="AA30" s="45">
        <v>1350</v>
      </c>
      <c r="AB30" s="45">
        <v>1947</v>
      </c>
      <c r="AC30">
        <v>272.7</v>
      </c>
      <c r="AD30" s="45">
        <v>230</v>
      </c>
      <c r="AE30" s="42">
        <f>SUM(A30:AD30)</f>
        <v>57162.1</v>
      </c>
    </row>
    <row r="32" spans="1:31" ht="12.75">
      <c r="A32" s="41">
        <f aca="true" t="shared" si="2" ref="A32:F32">SUM(A30-A28)</f>
        <v>1.8189894035458565E-12</v>
      </c>
      <c r="B32" s="41">
        <f t="shared" si="2"/>
        <v>1753.6999999999998</v>
      </c>
      <c r="C32" s="41">
        <f t="shared" si="2"/>
        <v>0</v>
      </c>
      <c r="D32" s="41">
        <f t="shared" si="2"/>
        <v>0</v>
      </c>
      <c r="E32" s="41">
        <f t="shared" si="2"/>
        <v>0</v>
      </c>
      <c r="F32" s="41">
        <f t="shared" si="2"/>
        <v>0</v>
      </c>
      <c r="G32" s="41">
        <f aca="true" t="shared" si="3" ref="G32:AE32">SUM(G30-G28)</f>
        <v>0</v>
      </c>
      <c r="H32" s="41">
        <f t="shared" si="3"/>
        <v>0</v>
      </c>
      <c r="I32" s="41">
        <f t="shared" si="3"/>
        <v>0</v>
      </c>
      <c r="J32" s="41">
        <f t="shared" si="3"/>
        <v>0</v>
      </c>
      <c r="K32" s="41">
        <f t="shared" si="3"/>
        <v>0</v>
      </c>
      <c r="L32" s="41">
        <f t="shared" si="3"/>
        <v>0</v>
      </c>
      <c r="M32" s="41">
        <f t="shared" si="3"/>
        <v>0</v>
      </c>
      <c r="N32" s="41">
        <f t="shared" si="3"/>
        <v>0</v>
      </c>
      <c r="O32" s="41">
        <f t="shared" si="3"/>
        <v>0</v>
      </c>
      <c r="P32" s="41">
        <f t="shared" si="3"/>
        <v>0</v>
      </c>
      <c r="Q32" s="41">
        <f t="shared" si="3"/>
        <v>-1.1368683772161603E-13</v>
      </c>
      <c r="R32" s="41">
        <f t="shared" si="3"/>
        <v>0</v>
      </c>
      <c r="S32" s="41">
        <f t="shared" si="3"/>
        <v>0</v>
      </c>
      <c r="T32" s="41">
        <f t="shared" si="3"/>
        <v>0</v>
      </c>
      <c r="U32" s="41">
        <f t="shared" si="3"/>
        <v>0</v>
      </c>
      <c r="V32" s="41">
        <f t="shared" si="3"/>
        <v>0</v>
      </c>
      <c r="W32" s="41">
        <f t="shared" si="3"/>
        <v>0</v>
      </c>
      <c r="X32" s="41">
        <f t="shared" si="3"/>
        <v>0</v>
      </c>
      <c r="Y32" s="41">
        <f t="shared" si="3"/>
        <v>0</v>
      </c>
      <c r="Z32" s="41">
        <f t="shared" si="3"/>
        <v>0</v>
      </c>
      <c r="AA32" s="41">
        <f t="shared" si="3"/>
        <v>0</v>
      </c>
      <c r="AB32" s="41">
        <f t="shared" si="3"/>
        <v>0</v>
      </c>
      <c r="AC32" s="41">
        <f t="shared" si="3"/>
        <v>-5.684341886080802E-14</v>
      </c>
      <c r="AD32" s="41">
        <f t="shared" si="3"/>
        <v>0</v>
      </c>
      <c r="AE32" s="41">
        <f t="shared" si="3"/>
        <v>1753.699999999997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2023-11-02T04:37:50Z</cp:lastPrinted>
  <dcterms:created xsi:type="dcterms:W3CDTF">2007-10-11T12:08:51Z</dcterms:created>
  <dcterms:modified xsi:type="dcterms:W3CDTF">2023-12-12T08:15:49Z</dcterms:modified>
  <cp:category/>
  <cp:version/>
  <cp:contentType/>
  <cp:contentStatus/>
</cp:coreProperties>
</file>