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  <sheet name="Лист2" sheetId="2" r:id="rId2"/>
    <sheet name="Лист3 руб" sheetId="3" r:id="rId3"/>
  </sheets>
  <definedNames/>
  <calcPr fullCalcOnLoad="1"/>
</workbook>
</file>

<file path=xl/sharedStrings.xml><?xml version="1.0" encoding="utf-8"?>
<sst xmlns="http://schemas.openxmlformats.org/spreadsheetml/2006/main" count="113" uniqueCount="62">
  <si>
    <t>Наименование показателя бюджетной классификации</t>
  </si>
  <si>
    <t>Раздел/</t>
  </si>
  <si>
    <t>подраздел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</si>
  <si>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</si>
  <si>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</si>
  <si>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</si>
  <si>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№ п/п</t>
  </si>
  <si>
    <t>0200</t>
  </si>
  <si>
    <t>Коммунальное хозяйство</t>
  </si>
  <si>
    <t xml:space="preserve">                                                                                                                                                                (тыс. рублей)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</si>
  <si>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</si>
  <si>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</si>
  <si>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0102</t>
  </si>
  <si>
    <t>0104</t>
  </si>
  <si>
    <t>0106</t>
  </si>
  <si>
    <t>0111</t>
  </si>
  <si>
    <t>0113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</si>
  <si>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</si>
  <si>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</si>
  <si>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</si>
  <si>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</si>
  <si>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</si>
  <si>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</si>
  <si>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</si>
  <si>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</si>
  <si>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</si>
  <si>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0505</t>
  </si>
  <si>
    <t>0100</t>
  </si>
  <si>
    <t>Мобилизационная и вневойсковая подготовка</t>
  </si>
  <si>
    <t>Резервные фонды</t>
  </si>
  <si>
    <t xml:space="preserve"> 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</si>
  <si>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</si>
  <si>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</si>
  <si>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</si>
  <si>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</si>
  <si>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</si>
  <si>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</si>
  <si>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</si>
  <si>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</si>
  <si>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</si>
  <si>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 xml:space="preserve">Приложение 5 </t>
  </si>
  <si>
    <t>к проекту решения Удачинского сельского Совета депутатов</t>
  </si>
  <si>
    <t>0900</t>
  </si>
  <si>
    <t>0909</t>
  </si>
  <si>
    <t>ЗДРАВООХРАНЕНИЕ</t>
  </si>
  <si>
    <t>Другие вопросы в области здравоохранения</t>
  </si>
  <si>
    <t>ВСЕГО</t>
  </si>
  <si>
    <t>Условно утвержденные расходы</t>
  </si>
  <si>
    <t>Сумма на    2022 год</t>
  </si>
  <si>
    <t xml:space="preserve"> Сумма на    2021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</si>
  <si>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2020 год и плановый период 2021-2022 годов</t>
  </si>
  <si>
    <t>Сумма на     2020 год</t>
  </si>
  <si>
    <t>от 00.00.2019 № 0-00</t>
  </si>
  <si>
    <t>0412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</si>
  <si>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</si>
  <si>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</si>
  <si>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</t>
  </si>
  <si>
    <t>от 00.00.2023 № 0-00</t>
  </si>
  <si>
    <t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</t>
  </si>
  <si>
    <t>Сумма на     2024 год</t>
  </si>
  <si>
    <t xml:space="preserve"> Сумма на    2025 год</t>
  </si>
  <si>
    <t>Сумма на    2026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</si>
</sst>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  <numFmt numFmtId="200" formatCode="0.0000000000"/>
    <numFmt numFmtId="201" formatCode="0.00000000000"/>
  </numFmts>
  <fonts count="41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192" fontId="1" fillId="33" borderId="10" xfId="0" applyNumberFormat="1" applyFont="1" applyFill="1" applyBorder="1" applyAlignment="1">
      <alignment horizontal="center" vertical="top" wrapText="1"/>
    </xf>
    <xf numFmtId="192" fontId="1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92" fontId="1" fillId="33" borderId="10" xfId="0" applyNumberFormat="1" applyFont="1" applyFill="1" applyBorder="1" applyAlignment="1">
      <alignment vertical="top" wrapText="1"/>
    </xf>
    <xf numFmtId="192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9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19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49" fontId="1" fillId="33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center" vertical="top" wrapText="1"/>
    </xf>
    <xf numFmtId="192" fontId="1" fillId="33" borderId="11" xfId="0" applyNumberFormat="1" applyFont="1" applyFill="1" applyBorder="1" applyAlignment="1">
      <alignment horizontal="center" vertical="top" wrapText="1"/>
    </xf>
    <xf numFmtId="192" fontId="1" fillId="33" borderId="13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PageLayoutView="0" workbookViewId="0" topLeftCell="A1">
      <selection activeCell="V21" sqref="V21:V23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</cols>
  <sheetData>
    <row r="1" spans="1:16" ht="12.75" customHeight="1">
      <c r="A1" s="1"/>
      <c r="B1" s="17"/>
      <c r="C1" s="17"/>
      <c r="D1" s="18"/>
      <c r="E1" s="18"/>
      <c r="F1" s="18"/>
      <c r="J1" s="1"/>
      <c r="K1" s="19" t="s">
        <v>56</v>
      </c>
      <c r="L1" s="19"/>
      <c r="M1" s="19"/>
      <c r="N1" s="19"/>
      <c r="O1" s="19"/>
      <c r="P1" s="19"/>
    </row>
    <row r="2" spans="1:16" ht="12.75" customHeight="1">
      <c r="A2" s="1"/>
      <c r="B2" s="17"/>
      <c r="C2" s="17"/>
      <c r="D2" s="19" t="s">
        <v>41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75" customHeight="1">
      <c r="A3" s="1"/>
      <c r="B3" s="1"/>
      <c r="C3" s="1"/>
      <c r="D3" s="14"/>
      <c r="E3" s="19" t="s">
        <v>57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.75" customHeight="1">
      <c r="A4" s="1"/>
      <c r="B4" s="1"/>
      <c r="C4" s="1"/>
      <c r="D4" s="1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 customHeight="1">
      <c r="A5" s="1"/>
      <c r="B5" s="1"/>
      <c r="C5" s="1"/>
      <c r="D5" s="18"/>
      <c r="E5" s="18"/>
      <c r="F5" s="18"/>
      <c r="J5" s="1"/>
      <c r="K5" s="19"/>
      <c r="L5" s="19"/>
      <c r="M5" s="19"/>
      <c r="N5" s="19"/>
      <c r="O5" s="19"/>
      <c r="P5" s="19"/>
    </row>
    <row r="6" spans="1:23" ht="51" customHeight="1">
      <c r="A6" s="3"/>
      <c r="B6" s="7"/>
      <c r="C6" s="21" t="s">
        <v>58</v>
      </c>
      <c r="D6" s="22"/>
      <c r="E6" s="22"/>
      <c r="F6" s="22"/>
      <c r="G6" s="22"/>
      <c r="H6" s="22"/>
      <c r="I6" s="22"/>
      <c r="J6" s="22"/>
      <c r="K6" s="22"/>
      <c r="L6" s="22"/>
      <c r="M6" s="8"/>
      <c r="N6" s="23"/>
      <c r="O6" s="23"/>
      <c r="P6" s="23"/>
      <c r="W6" t="s">
        <v>30</v>
      </c>
    </row>
    <row r="7" spans="1:16" ht="12.75">
      <c r="A7" s="24"/>
      <c r="B7" s="24"/>
      <c r="C7" s="24"/>
      <c r="D7" s="24"/>
      <c r="E7" s="25" t="s">
        <v>9</v>
      </c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</row>
    <row r="8" spans="1:16" ht="12.75" customHeight="1">
      <c r="A8" s="20" t="s">
        <v>6</v>
      </c>
      <c r="B8" s="20"/>
      <c r="C8" s="20" t="s">
        <v>0</v>
      </c>
      <c r="D8" s="20"/>
      <c r="E8" s="20"/>
      <c r="F8" s="20" t="s">
        <v>1</v>
      </c>
      <c r="G8" s="20"/>
      <c r="H8" s="20" t="s">
        <v>59</v>
      </c>
      <c r="I8" s="20"/>
      <c r="J8" s="20"/>
      <c r="K8" s="20" t="s">
        <v>60</v>
      </c>
      <c r="L8" s="20"/>
      <c r="M8" s="20"/>
      <c r="N8" s="20"/>
      <c r="O8" s="20"/>
      <c r="P8" s="20" t="s">
        <v>61</v>
      </c>
    </row>
    <row r="9" spans="1:16" ht="12.75">
      <c r="A9" s="20"/>
      <c r="B9" s="20"/>
      <c r="C9" s="20"/>
      <c r="D9" s="20"/>
      <c r="E9" s="20"/>
      <c r="F9" s="20" t="s">
        <v>2</v>
      </c>
      <c r="G9" s="20"/>
      <c r="H9" s="20"/>
      <c r="I9" s="20"/>
      <c r="J9" s="20"/>
      <c r="K9" s="20"/>
      <c r="L9" s="20"/>
      <c r="M9" s="20"/>
      <c r="N9" s="20"/>
      <c r="O9" s="20"/>
      <c r="P9" s="20"/>
    </row>
    <row r="10" spans="1:21" ht="12.75">
      <c r="A10" s="20"/>
      <c r="B10" s="20"/>
      <c r="C10" s="20">
        <v>1</v>
      </c>
      <c r="D10" s="20"/>
      <c r="E10" s="20"/>
      <c r="F10" s="20">
        <v>2</v>
      </c>
      <c r="G10" s="20"/>
      <c r="H10" s="20">
        <v>3</v>
      </c>
      <c r="I10" s="20"/>
      <c r="J10" s="20"/>
      <c r="K10" s="20">
        <v>4</v>
      </c>
      <c r="L10" s="20"/>
      <c r="M10" s="20"/>
      <c r="N10" s="20"/>
      <c r="O10" s="20"/>
      <c r="P10" s="6">
        <v>5</v>
      </c>
      <c r="U10" t="s">
        <v>30</v>
      </c>
    </row>
    <row r="11" spans="1:23" ht="12.75">
      <c r="A11" s="20">
        <v>1</v>
      </c>
      <c r="B11" s="20"/>
      <c r="C11" s="28" t="s">
        <v>31</v>
      </c>
      <c r="D11" s="28"/>
      <c r="E11" s="28"/>
      <c r="F11" s="29" t="s">
        <v>27</v>
      </c>
      <c r="G11" s="29"/>
      <c r="H11" s="27">
        <f>H12+H13+H15+H16+H14</f>
        <v>3613.7000000000007</v>
      </c>
      <c r="I11" s="27"/>
      <c r="J11" s="27"/>
      <c r="K11" s="27">
        <f>K12+K13+K15+K16+K14</f>
        <v>3413</v>
      </c>
      <c r="L11" s="27"/>
      <c r="M11" s="27" t="e">
        <f>M12+#REF!+M13+M15+M16</f>
        <v>#REF!</v>
      </c>
      <c r="N11" s="27"/>
      <c r="O11" s="27">
        <f>P12+P13+P15+P16+P14</f>
        <v>3209.5</v>
      </c>
      <c r="P11" s="27"/>
      <c r="W11" t="s">
        <v>30</v>
      </c>
    </row>
    <row r="12" spans="1:16" ht="36" customHeight="1">
      <c r="A12" s="20">
        <v>2</v>
      </c>
      <c r="B12" s="20"/>
      <c r="C12" s="28" t="s">
        <v>32</v>
      </c>
      <c r="D12" s="28"/>
      <c r="E12" s="28"/>
      <c r="F12" s="29" t="s">
        <v>12</v>
      </c>
      <c r="G12" s="29"/>
      <c r="H12" s="27">
        <f>1160.3</f>
        <v>1160.3</v>
      </c>
      <c r="I12" s="27"/>
      <c r="J12" s="27"/>
      <c r="K12" s="27">
        <f>1160.3</f>
        <v>1160.3</v>
      </c>
      <c r="L12" s="27"/>
      <c r="M12" s="27"/>
      <c r="N12" s="27"/>
      <c r="O12" s="27"/>
      <c r="P12" s="11">
        <f>1160.3</f>
        <v>1160.3</v>
      </c>
    </row>
    <row r="13" spans="1:16" s="9" customFormat="1" ht="42.75" customHeight="1">
      <c r="A13" s="30">
        <v>3</v>
      </c>
      <c r="B13" s="30"/>
      <c r="C13" s="31" t="s">
        <v>33</v>
      </c>
      <c r="D13" s="31"/>
      <c r="E13" s="31"/>
      <c r="F13" s="32" t="s">
        <v>13</v>
      </c>
      <c r="G13" s="32"/>
      <c r="H13" s="33">
        <f>1281.7+282.5+250+3+453.8+6.8+6.8+4.5</f>
        <v>2289.1000000000004</v>
      </c>
      <c r="I13" s="33"/>
      <c r="J13" s="33"/>
      <c r="K13" s="33">
        <f>2289.1-200.7</f>
        <v>2088.4</v>
      </c>
      <c r="L13" s="33"/>
      <c r="M13" s="33"/>
      <c r="N13" s="33"/>
      <c r="O13" s="33"/>
      <c r="P13" s="12">
        <f>2289.1-404.2</f>
        <v>1884.8999999999999</v>
      </c>
    </row>
    <row r="14" spans="1:16" s="9" customFormat="1" ht="26.25" customHeight="1">
      <c r="A14" s="10">
        <v>4</v>
      </c>
      <c r="B14" s="10"/>
      <c r="C14" s="34" t="s">
        <v>34</v>
      </c>
      <c r="D14" s="34"/>
      <c r="E14" s="34"/>
      <c r="F14" s="32" t="s">
        <v>14</v>
      </c>
      <c r="G14" s="32"/>
      <c r="H14" s="33">
        <f>19.4</f>
        <v>19.4</v>
      </c>
      <c r="I14" s="33"/>
      <c r="J14" s="12"/>
      <c r="K14" s="33">
        <f>19.4</f>
        <v>19.4</v>
      </c>
      <c r="L14" s="33"/>
      <c r="M14" s="12"/>
      <c r="N14" s="12"/>
      <c r="O14" s="12"/>
      <c r="P14" s="12">
        <f>19.4</f>
        <v>19.4</v>
      </c>
    </row>
    <row r="15" spans="1:21" s="9" customFormat="1" ht="12.75">
      <c r="A15" s="30">
        <v>5</v>
      </c>
      <c r="B15" s="30"/>
      <c r="C15" s="31" t="s">
        <v>29</v>
      </c>
      <c r="D15" s="31"/>
      <c r="E15" s="31"/>
      <c r="F15" s="32" t="s">
        <v>15</v>
      </c>
      <c r="G15" s="32"/>
      <c r="H15" s="33">
        <f>5</f>
        <v>5</v>
      </c>
      <c r="I15" s="33"/>
      <c r="J15" s="33"/>
      <c r="K15" s="33">
        <f>5</f>
        <v>5</v>
      </c>
      <c r="L15" s="33"/>
      <c r="M15" s="33"/>
      <c r="N15" s="33"/>
      <c r="O15" s="33"/>
      <c r="P15" s="12">
        <v>5</v>
      </c>
      <c r="U15" s="9" t="s">
        <v>30</v>
      </c>
    </row>
    <row r="16" spans="1:16" s="9" customFormat="1" ht="15" customHeight="1">
      <c r="A16" s="30">
        <v>6</v>
      </c>
      <c r="B16" s="30"/>
      <c r="C16" s="31" t="s">
        <v>35</v>
      </c>
      <c r="D16" s="31"/>
      <c r="E16" s="31"/>
      <c r="F16" s="32" t="s">
        <v>16</v>
      </c>
      <c r="G16" s="32"/>
      <c r="H16" s="33">
        <f>138.7+0.9+0.3</f>
        <v>139.9</v>
      </c>
      <c r="I16" s="33"/>
      <c r="J16" s="33"/>
      <c r="K16" s="33">
        <f>139.9</f>
        <v>139.9</v>
      </c>
      <c r="L16" s="33"/>
      <c r="M16" s="33"/>
      <c r="N16" s="33"/>
      <c r="O16" s="33"/>
      <c r="P16" s="12">
        <f>139.9</f>
        <v>139.9</v>
      </c>
    </row>
    <row r="17" spans="1:16" s="9" customFormat="1" ht="12.75">
      <c r="A17" s="30">
        <v>7</v>
      </c>
      <c r="B17" s="30"/>
      <c r="C17" s="31" t="s">
        <v>36</v>
      </c>
      <c r="D17" s="31"/>
      <c r="E17" s="31"/>
      <c r="F17" s="32" t="s">
        <v>7</v>
      </c>
      <c r="G17" s="32"/>
      <c r="H17" s="33">
        <f>H18</f>
        <v>80.19999999999999</v>
      </c>
      <c r="I17" s="33"/>
      <c r="J17" s="33"/>
      <c r="K17" s="33">
        <f>K18</f>
        <v>83.4</v>
      </c>
      <c r="L17" s="33"/>
      <c r="M17" s="15"/>
      <c r="N17" s="33">
        <f>P18</f>
        <v>0</v>
      </c>
      <c r="O17" s="33"/>
      <c r="P17" s="33"/>
    </row>
    <row r="18" spans="1:22" s="9" customFormat="1" ht="25.5" customHeight="1">
      <c r="A18" s="30">
        <v>8</v>
      </c>
      <c r="B18" s="30"/>
      <c r="C18" s="31" t="s">
        <v>28</v>
      </c>
      <c r="D18" s="31"/>
      <c r="E18" s="31"/>
      <c r="F18" s="32" t="s">
        <v>17</v>
      </c>
      <c r="G18" s="32"/>
      <c r="H18" s="33">
        <f>72.1+8.1</f>
        <v>80.19999999999999</v>
      </c>
      <c r="I18" s="33"/>
      <c r="J18" s="33"/>
      <c r="K18" s="33">
        <f>83.4</f>
        <v>83.4</v>
      </c>
      <c r="L18" s="33"/>
      <c r="M18" s="33"/>
      <c r="N18" s="33"/>
      <c r="O18" s="33"/>
      <c r="P18" s="12">
        <f>0</f>
        <v>0</v>
      </c>
      <c r="V18" s="9" t="s">
        <v>30</v>
      </c>
    </row>
    <row r="19" spans="1:16" s="9" customFormat="1" ht="27.75" customHeight="1">
      <c r="A19" s="30">
        <v>9</v>
      </c>
      <c r="B19" s="30"/>
      <c r="C19" s="31" t="s">
        <v>37</v>
      </c>
      <c r="D19" s="31"/>
      <c r="E19" s="31"/>
      <c r="F19" s="32" t="s">
        <v>18</v>
      </c>
      <c r="G19" s="32"/>
      <c r="H19" s="33">
        <f>H20+H21</f>
        <v>1072.1</v>
      </c>
      <c r="I19" s="33"/>
      <c r="J19" s="33"/>
      <c r="K19" s="33">
        <f>K21+K20</f>
        <v>1072.1</v>
      </c>
      <c r="L19" s="33"/>
      <c r="M19" s="33" t="e">
        <f>#REF!+#REF!</f>
        <v>#REF!</v>
      </c>
      <c r="N19" s="33"/>
      <c r="O19" s="33">
        <f>P21+P20</f>
        <v>1072.1</v>
      </c>
      <c r="P19" s="33"/>
    </row>
    <row r="20" spans="1:16" s="9" customFormat="1" ht="29.25" customHeight="1">
      <c r="A20" s="10">
        <v>10</v>
      </c>
      <c r="B20" s="10"/>
      <c r="C20" s="35" t="s">
        <v>55</v>
      </c>
      <c r="D20" s="36"/>
      <c r="E20" s="37"/>
      <c r="F20" s="38" t="s">
        <v>19</v>
      </c>
      <c r="G20" s="39"/>
      <c r="H20" s="40">
        <f>497.5+464.6+105</f>
        <v>1067.1</v>
      </c>
      <c r="I20" s="41"/>
      <c r="J20" s="13"/>
      <c r="K20" s="40">
        <f>1067.1</f>
        <v>1067.1</v>
      </c>
      <c r="L20" s="41"/>
      <c r="M20" s="13"/>
      <c r="N20" s="13"/>
      <c r="O20" s="13"/>
      <c r="P20" s="13">
        <f>1067.1</f>
        <v>1067.1</v>
      </c>
    </row>
    <row r="21" spans="1:16" s="9" customFormat="1" ht="28.5" customHeight="1">
      <c r="A21" s="10">
        <v>11</v>
      </c>
      <c r="B21" s="10"/>
      <c r="C21" s="34" t="s">
        <v>11</v>
      </c>
      <c r="D21" s="34"/>
      <c r="E21" s="34"/>
      <c r="F21" s="32" t="s">
        <v>20</v>
      </c>
      <c r="G21" s="32"/>
      <c r="H21" s="33">
        <f>5</f>
        <v>5</v>
      </c>
      <c r="I21" s="33"/>
      <c r="J21" s="12"/>
      <c r="K21" s="33">
        <f>5</f>
        <v>5</v>
      </c>
      <c r="L21" s="33"/>
      <c r="M21" s="12"/>
      <c r="N21" s="12"/>
      <c r="O21" s="12"/>
      <c r="P21" s="12">
        <f>5</f>
        <v>5</v>
      </c>
    </row>
    <row r="22" spans="1:16" s="9" customFormat="1" ht="12.75">
      <c r="A22" s="30">
        <v>12</v>
      </c>
      <c r="B22" s="30"/>
      <c r="C22" s="31" t="s">
        <v>38</v>
      </c>
      <c r="D22" s="31"/>
      <c r="E22" s="31"/>
      <c r="F22" s="32" t="s">
        <v>21</v>
      </c>
      <c r="G22" s="32"/>
      <c r="H22" s="33">
        <f>H23</f>
        <v>384.5</v>
      </c>
      <c r="I22" s="33"/>
      <c r="J22" s="33"/>
      <c r="K22" s="33">
        <f>K23</f>
        <v>375.2</v>
      </c>
      <c r="L22" s="33"/>
      <c r="M22" s="15"/>
      <c r="N22" s="33">
        <f>P23</f>
        <v>377.5</v>
      </c>
      <c r="O22" s="33"/>
      <c r="P22" s="33"/>
    </row>
    <row r="23" spans="1:16" s="9" customFormat="1" ht="15.75" customHeight="1">
      <c r="A23" s="30">
        <v>13</v>
      </c>
      <c r="B23" s="30"/>
      <c r="C23" s="31" t="s">
        <v>3</v>
      </c>
      <c r="D23" s="31"/>
      <c r="E23" s="31"/>
      <c r="F23" s="32" t="s">
        <v>22</v>
      </c>
      <c r="G23" s="32"/>
      <c r="H23" s="33">
        <f>230.8+153.7</f>
        <v>384.5</v>
      </c>
      <c r="I23" s="33"/>
      <c r="J23" s="33"/>
      <c r="K23" s="33">
        <f>221.5+153.7</f>
        <v>375.2</v>
      </c>
      <c r="L23" s="33"/>
      <c r="M23" s="33"/>
      <c r="N23" s="33"/>
      <c r="O23" s="33"/>
      <c r="P23" s="12">
        <f>223.8+153.7</f>
        <v>377.5</v>
      </c>
    </row>
    <row r="24" spans="1:16" s="9" customFormat="1" ht="15" customHeight="1">
      <c r="A24" s="30">
        <v>14</v>
      </c>
      <c r="B24" s="30"/>
      <c r="C24" s="31" t="s">
        <v>39</v>
      </c>
      <c r="D24" s="31"/>
      <c r="E24" s="31"/>
      <c r="F24" s="32" t="s">
        <v>23</v>
      </c>
      <c r="G24" s="32"/>
      <c r="H24" s="33">
        <f>H25+H26+H27</f>
        <v>3301.3999999999996</v>
      </c>
      <c r="I24" s="33"/>
      <c r="J24" s="33"/>
      <c r="K24" s="33">
        <f>K25+K26+K27</f>
        <v>3301.3999999999996</v>
      </c>
      <c r="L24" s="33"/>
      <c r="M24" s="15"/>
      <c r="N24" s="33">
        <f>P25+P26+P27</f>
        <v>3301.3999999999996</v>
      </c>
      <c r="O24" s="33"/>
      <c r="P24" s="33"/>
    </row>
    <row r="25" spans="1:16" s="9" customFormat="1" ht="15" customHeight="1">
      <c r="A25" s="10">
        <v>15</v>
      </c>
      <c r="B25" s="10"/>
      <c r="C25" s="34" t="s">
        <v>8</v>
      </c>
      <c r="D25" s="34"/>
      <c r="E25" s="34"/>
      <c r="F25" s="32" t="s">
        <v>24</v>
      </c>
      <c r="G25" s="32"/>
      <c r="H25" s="33">
        <f>170</f>
        <v>170</v>
      </c>
      <c r="I25" s="33"/>
      <c r="J25" s="12"/>
      <c r="K25" s="33">
        <f>170</f>
        <v>170</v>
      </c>
      <c r="L25" s="33"/>
      <c r="M25" s="15"/>
      <c r="N25" s="12"/>
      <c r="O25" s="12"/>
      <c r="P25" s="12">
        <f>170</f>
        <v>170</v>
      </c>
    </row>
    <row r="26" spans="1:16" s="9" customFormat="1" ht="12.75">
      <c r="A26" s="30">
        <v>16</v>
      </c>
      <c r="B26" s="30"/>
      <c r="C26" s="31" t="s">
        <v>4</v>
      </c>
      <c r="D26" s="31"/>
      <c r="E26" s="31"/>
      <c r="F26" s="32" t="s">
        <v>25</v>
      </c>
      <c r="G26" s="32"/>
      <c r="H26" s="33">
        <f>10+460+6+8.8+7.5+40+60</f>
        <v>592.3</v>
      </c>
      <c r="I26" s="33"/>
      <c r="J26" s="33"/>
      <c r="K26" s="33">
        <f>592.3</f>
        <v>592.3</v>
      </c>
      <c r="L26" s="33"/>
      <c r="M26" s="33"/>
      <c r="N26" s="33"/>
      <c r="O26" s="33"/>
      <c r="P26" s="12">
        <f>592.3</f>
        <v>592.3</v>
      </c>
    </row>
    <row r="27" spans="1:16" ht="16.5" customHeight="1">
      <c r="A27" s="20">
        <v>17</v>
      </c>
      <c r="B27" s="20"/>
      <c r="C27" s="28" t="s">
        <v>5</v>
      </c>
      <c r="D27" s="28"/>
      <c r="E27" s="28"/>
      <c r="F27" s="29" t="s">
        <v>26</v>
      </c>
      <c r="G27" s="29"/>
      <c r="H27" s="27">
        <f>1897.3+601.8+40</f>
        <v>2539.1</v>
      </c>
      <c r="I27" s="27"/>
      <c r="J27" s="27"/>
      <c r="K27" s="27">
        <f>2539.1</f>
        <v>2539.1</v>
      </c>
      <c r="L27" s="27"/>
      <c r="M27" s="27"/>
      <c r="N27" s="27"/>
      <c r="O27" s="27"/>
      <c r="P27" s="11">
        <f>2539.1</f>
        <v>2539.1</v>
      </c>
    </row>
    <row r="28" spans="1:16" ht="14.25" customHeight="1">
      <c r="A28" s="20">
        <v>18</v>
      </c>
      <c r="B28" s="20"/>
      <c r="C28" s="28" t="s">
        <v>44</v>
      </c>
      <c r="D28" s="28"/>
      <c r="E28" s="28"/>
      <c r="F28" s="29" t="s">
        <v>42</v>
      </c>
      <c r="G28" s="29"/>
      <c r="H28" s="27">
        <f>H29</f>
        <v>10</v>
      </c>
      <c r="I28" s="27"/>
      <c r="J28" s="27"/>
      <c r="K28" s="27">
        <f>K29</f>
        <v>10</v>
      </c>
      <c r="L28" s="27"/>
      <c r="M28" s="27" t="e">
        <f>M29+#REF!</f>
        <v>#REF!</v>
      </c>
      <c r="N28" s="27"/>
      <c r="O28" s="27">
        <f>P29</f>
        <v>10</v>
      </c>
      <c r="P28" s="27"/>
    </row>
    <row r="29" spans="1:16" ht="12.75">
      <c r="A29" s="20">
        <v>19</v>
      </c>
      <c r="B29" s="20"/>
      <c r="C29" s="28" t="s">
        <v>45</v>
      </c>
      <c r="D29" s="28"/>
      <c r="E29" s="28"/>
      <c r="F29" s="29" t="s">
        <v>43</v>
      </c>
      <c r="G29" s="29"/>
      <c r="H29" s="27">
        <v>10</v>
      </c>
      <c r="I29" s="27"/>
      <c r="J29" s="27"/>
      <c r="K29" s="27">
        <f>10</f>
        <v>10</v>
      </c>
      <c r="L29" s="27"/>
      <c r="M29" s="27"/>
      <c r="N29" s="27"/>
      <c r="O29" s="27"/>
      <c r="P29" s="11">
        <f>10</f>
        <v>10</v>
      </c>
    </row>
    <row r="30" spans="1:16" ht="13.5" customHeight="1">
      <c r="A30" s="6">
        <v>20</v>
      </c>
      <c r="B30" s="6"/>
      <c r="C30" s="42" t="s">
        <v>47</v>
      </c>
      <c r="D30" s="42"/>
      <c r="E30" s="42"/>
      <c r="F30" s="29"/>
      <c r="G30" s="29"/>
      <c r="H30" s="27">
        <v>0</v>
      </c>
      <c r="I30" s="27"/>
      <c r="J30" s="11"/>
      <c r="K30" s="27">
        <f>204</f>
        <v>204</v>
      </c>
      <c r="L30" s="27"/>
      <c r="M30" s="11"/>
      <c r="N30" s="11"/>
      <c r="O30" s="11"/>
      <c r="P30" s="11">
        <f>408.2</f>
        <v>408.2</v>
      </c>
    </row>
    <row r="31" spans="1:16" ht="12.75">
      <c r="A31" s="42" t="s">
        <v>46</v>
      </c>
      <c r="B31" s="42"/>
      <c r="C31" s="42"/>
      <c r="D31" s="42"/>
      <c r="E31" s="42"/>
      <c r="F31" s="43"/>
      <c r="G31" s="43"/>
      <c r="H31" s="27">
        <f>H11+H17+H19+H22+H24+H28</f>
        <v>8461.9</v>
      </c>
      <c r="I31" s="27"/>
      <c r="J31" s="27"/>
      <c r="K31" s="27">
        <f>K11+K17+K19+K22+K24+K28+K30</f>
        <v>8459.099999999999</v>
      </c>
      <c r="L31" s="27"/>
      <c r="M31" s="16"/>
      <c r="N31" s="27">
        <f>O11+N17+O19+N22+N24+O28+P30</f>
        <v>8378.7</v>
      </c>
      <c r="O31" s="27"/>
      <c r="P31" s="27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ht="12.75">
      <c r="A33" s="5">
        <v>27</v>
      </c>
    </row>
  </sheetData>
  <sheetProtection/>
  <mergeCells count="134">
    <mergeCell ref="N31:P31"/>
    <mergeCell ref="C30:E30"/>
    <mergeCell ref="F30:G30"/>
    <mergeCell ref="H30:I30"/>
    <mergeCell ref="K30:L30"/>
    <mergeCell ref="A31:E31"/>
    <mergeCell ref="F31:G31"/>
    <mergeCell ref="H31:J31"/>
    <mergeCell ref="K31:L31"/>
    <mergeCell ref="K28:L28"/>
    <mergeCell ref="M28:N28"/>
    <mergeCell ref="O28:P28"/>
    <mergeCell ref="A29:B29"/>
    <mergeCell ref="C29:E29"/>
    <mergeCell ref="F29:G29"/>
    <mergeCell ref="H29:J29"/>
    <mergeCell ref="K29:O29"/>
    <mergeCell ref="A28:B28"/>
    <mergeCell ref="C28:E28"/>
    <mergeCell ref="F28:G28"/>
    <mergeCell ref="H28:J28"/>
    <mergeCell ref="K26:O26"/>
    <mergeCell ref="A27:B27"/>
    <mergeCell ref="C27:E27"/>
    <mergeCell ref="F27:G27"/>
    <mergeCell ref="H27:J27"/>
    <mergeCell ref="K27:O27"/>
    <mergeCell ref="A26:B26"/>
    <mergeCell ref="C26:E26"/>
    <mergeCell ref="F26:G26"/>
    <mergeCell ref="H26:J26"/>
    <mergeCell ref="K24:L24"/>
    <mergeCell ref="N24:P24"/>
    <mergeCell ref="C25:E25"/>
    <mergeCell ref="F25:G25"/>
    <mergeCell ref="H25:I25"/>
    <mergeCell ref="K25:L25"/>
    <mergeCell ref="A24:B24"/>
    <mergeCell ref="C24:E24"/>
    <mergeCell ref="F24:G24"/>
    <mergeCell ref="H24:J24"/>
    <mergeCell ref="K22:L22"/>
    <mergeCell ref="N22:P22"/>
    <mergeCell ref="A23:B23"/>
    <mergeCell ref="C23:E23"/>
    <mergeCell ref="F23:G23"/>
    <mergeCell ref="H23:J23"/>
    <mergeCell ref="K23:O23"/>
    <mergeCell ref="A22:B22"/>
    <mergeCell ref="C22:E22"/>
    <mergeCell ref="F22:G22"/>
    <mergeCell ref="H22:J22"/>
    <mergeCell ref="C21:E21"/>
    <mergeCell ref="F21:G21"/>
    <mergeCell ref="H21:I21"/>
    <mergeCell ref="K21:L21"/>
    <mergeCell ref="K19:L19"/>
    <mergeCell ref="M19:N19"/>
    <mergeCell ref="O19:P19"/>
    <mergeCell ref="C20:E20"/>
    <mergeCell ref="F20:G20"/>
    <mergeCell ref="H20:I20"/>
    <mergeCell ref="K20:L20"/>
    <mergeCell ref="A19:B19"/>
    <mergeCell ref="C19:E19"/>
    <mergeCell ref="F19:G19"/>
    <mergeCell ref="H19:J19"/>
    <mergeCell ref="K17:L17"/>
    <mergeCell ref="N17:P17"/>
    <mergeCell ref="A18:B18"/>
    <mergeCell ref="C18:E18"/>
    <mergeCell ref="F18:G18"/>
    <mergeCell ref="H18:J18"/>
    <mergeCell ref="K18:O18"/>
    <mergeCell ref="A17:B17"/>
    <mergeCell ref="C17:E17"/>
    <mergeCell ref="F17:G17"/>
    <mergeCell ref="H17:J17"/>
    <mergeCell ref="K15:O15"/>
    <mergeCell ref="A16:B16"/>
    <mergeCell ref="C16:E16"/>
    <mergeCell ref="F16:G16"/>
    <mergeCell ref="H16:J16"/>
    <mergeCell ref="K16:O16"/>
    <mergeCell ref="A15:B15"/>
    <mergeCell ref="C15:E15"/>
    <mergeCell ref="F15:G15"/>
    <mergeCell ref="H15:J15"/>
    <mergeCell ref="K13:O13"/>
    <mergeCell ref="C14:E14"/>
    <mergeCell ref="F14:G14"/>
    <mergeCell ref="H14:I14"/>
    <mergeCell ref="K14:L14"/>
    <mergeCell ref="A13:B13"/>
    <mergeCell ref="C13:E13"/>
    <mergeCell ref="F13:G13"/>
    <mergeCell ref="H13:J13"/>
    <mergeCell ref="K12:O12"/>
    <mergeCell ref="A11:B11"/>
    <mergeCell ref="C11:E11"/>
    <mergeCell ref="F11:G11"/>
    <mergeCell ref="H11:J11"/>
    <mergeCell ref="K11:L11"/>
    <mergeCell ref="A12:B12"/>
    <mergeCell ref="C12:E12"/>
    <mergeCell ref="F12:G12"/>
    <mergeCell ref="H12:J12"/>
    <mergeCell ref="A10:B10"/>
    <mergeCell ref="C10:E10"/>
    <mergeCell ref="F10:G10"/>
    <mergeCell ref="H10:J10"/>
    <mergeCell ref="K8:O9"/>
    <mergeCell ref="M11:N11"/>
    <mergeCell ref="P8:P9"/>
    <mergeCell ref="F9:G9"/>
    <mergeCell ref="K10:O10"/>
    <mergeCell ref="O11:P11"/>
    <mergeCell ref="A8:B9"/>
    <mergeCell ref="C8:E9"/>
    <mergeCell ref="F8:G8"/>
    <mergeCell ref="H8:J9"/>
    <mergeCell ref="E3:P3"/>
    <mergeCell ref="C6:L6"/>
    <mergeCell ref="N6:P6"/>
    <mergeCell ref="A7:B7"/>
    <mergeCell ref="C7:D7"/>
    <mergeCell ref="E7:P7"/>
    <mergeCell ref="B1:C1"/>
    <mergeCell ref="D1:F1"/>
    <mergeCell ref="K1:P1"/>
    <mergeCell ref="B2:C2"/>
    <mergeCell ref="D2:P2"/>
    <mergeCell ref="D5:F5"/>
    <mergeCell ref="K5:P5"/>
  </mergeCells>
  <printOptions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selection activeCell="T23" sqref="T23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</cols>
  <sheetData>
    <row r="1" spans="1:16" ht="12.75" customHeight="1">
      <c r="A1" s="1"/>
      <c r="B1" s="17"/>
      <c r="C1" s="17"/>
      <c r="D1" s="18"/>
      <c r="E1" s="18"/>
      <c r="F1" s="18"/>
      <c r="J1" s="1"/>
      <c r="K1" s="19" t="s">
        <v>40</v>
      </c>
      <c r="L1" s="19"/>
      <c r="M1" s="19"/>
      <c r="N1" s="19"/>
      <c r="O1" s="19"/>
      <c r="P1" s="19"/>
    </row>
    <row r="2" spans="1:16" ht="12.75" customHeight="1">
      <c r="A2" s="1"/>
      <c r="B2" s="17"/>
      <c r="C2" s="17"/>
      <c r="D2" s="19" t="s">
        <v>41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75" customHeight="1">
      <c r="A3" s="1"/>
      <c r="B3" s="1"/>
      <c r="C3" s="1"/>
      <c r="D3" s="14"/>
      <c r="E3" s="19" t="s">
        <v>52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2.75" customHeight="1">
      <c r="A4" s="1"/>
      <c r="B4" s="1"/>
      <c r="C4" s="1"/>
      <c r="D4" s="1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3" ht="51" customHeight="1">
      <c r="A5" s="3"/>
      <c r="B5" s="7"/>
      <c r="C5" s="21" t="s">
        <v>50</v>
      </c>
      <c r="D5" s="22"/>
      <c r="E5" s="22"/>
      <c r="F5" s="22"/>
      <c r="G5" s="22"/>
      <c r="H5" s="22"/>
      <c r="I5" s="22"/>
      <c r="J5" s="22"/>
      <c r="K5" s="22"/>
      <c r="L5" s="22"/>
      <c r="M5" s="8"/>
      <c r="N5" s="23"/>
      <c r="O5" s="23"/>
      <c r="P5" s="23"/>
      <c r="W5" t="s">
        <v>30</v>
      </c>
    </row>
    <row r="6" spans="1:16" ht="12.75">
      <c r="A6" s="24"/>
      <c r="B6" s="24"/>
      <c r="C6" s="24"/>
      <c r="D6" s="24"/>
      <c r="E6" s="25" t="s">
        <v>9</v>
      </c>
      <c r="F6" s="25"/>
      <c r="G6" s="25"/>
      <c r="H6" s="25"/>
      <c r="I6" s="25"/>
      <c r="J6" s="26"/>
      <c r="K6" s="26"/>
      <c r="L6" s="26"/>
      <c r="M6" s="26"/>
      <c r="N6" s="26"/>
      <c r="O6" s="26"/>
      <c r="P6" s="26"/>
    </row>
    <row r="7" spans="1:16" ht="12.75" customHeight="1">
      <c r="A7" s="20" t="s">
        <v>6</v>
      </c>
      <c r="B7" s="20"/>
      <c r="C7" s="20" t="s">
        <v>0</v>
      </c>
      <c r="D7" s="20"/>
      <c r="E7" s="20"/>
      <c r="F7" s="20" t="s">
        <v>1</v>
      </c>
      <c r="G7" s="20"/>
      <c r="H7" s="20" t="s">
        <v>51</v>
      </c>
      <c r="I7" s="20"/>
      <c r="J7" s="20"/>
      <c r="K7" s="20" t="s">
        <v>49</v>
      </c>
      <c r="L7" s="20"/>
      <c r="M7" s="20"/>
      <c r="N7" s="20"/>
      <c r="O7" s="20"/>
      <c r="P7" s="20" t="s">
        <v>48</v>
      </c>
    </row>
    <row r="8" spans="1:16" ht="12.75">
      <c r="A8" s="20"/>
      <c r="B8" s="20"/>
      <c r="C8" s="20"/>
      <c r="D8" s="20"/>
      <c r="E8" s="20"/>
      <c r="F8" s="20" t="s">
        <v>2</v>
      </c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12.75">
      <c r="A9" s="20"/>
      <c r="B9" s="20"/>
      <c r="C9" s="20">
        <v>1</v>
      </c>
      <c r="D9" s="20"/>
      <c r="E9" s="20"/>
      <c r="F9" s="20">
        <v>2</v>
      </c>
      <c r="G9" s="20"/>
      <c r="H9" s="20">
        <v>3</v>
      </c>
      <c r="I9" s="20"/>
      <c r="J9" s="20"/>
      <c r="K9" s="20">
        <v>4</v>
      </c>
      <c r="L9" s="20"/>
      <c r="M9" s="20"/>
      <c r="N9" s="20"/>
      <c r="O9" s="20"/>
      <c r="P9" s="6">
        <v>5</v>
      </c>
    </row>
    <row r="10" spans="1:23" ht="12.75">
      <c r="A10" s="20">
        <v>1</v>
      </c>
      <c r="B10" s="20"/>
      <c r="C10" s="28" t="s">
        <v>31</v>
      </c>
      <c r="D10" s="28"/>
      <c r="E10" s="28"/>
      <c r="F10" s="29" t="s">
        <v>27</v>
      </c>
      <c r="G10" s="29"/>
      <c r="H10" s="27">
        <f>H11+H12+H14+H15+H13</f>
        <v>2719.05446</v>
      </c>
      <c r="I10" s="27"/>
      <c r="J10" s="27"/>
      <c r="K10" s="27">
        <f>K11+K12+K14+K15+K13</f>
        <v>2626.7501799999995</v>
      </c>
      <c r="L10" s="27"/>
      <c r="M10" s="27" t="e">
        <f>M11+#REF!+M12+M14+M15</f>
        <v>#REF!</v>
      </c>
      <c r="N10" s="27"/>
      <c r="O10" s="27">
        <f>P11+P12+P14+P15+P13</f>
        <v>2477.0001799999995</v>
      </c>
      <c r="P10" s="27"/>
      <c r="W10" t="s">
        <v>30</v>
      </c>
    </row>
    <row r="11" spans="1:16" ht="36" customHeight="1">
      <c r="A11" s="20">
        <v>2</v>
      </c>
      <c r="B11" s="20"/>
      <c r="C11" s="28" t="s">
        <v>32</v>
      </c>
      <c r="D11" s="28"/>
      <c r="E11" s="28"/>
      <c r="F11" s="29" t="s">
        <v>12</v>
      </c>
      <c r="G11" s="29"/>
      <c r="H11" s="27">
        <f>760.55132</f>
        <v>760.55132</v>
      </c>
      <c r="I11" s="27"/>
      <c r="J11" s="27"/>
      <c r="K11" s="27">
        <f>760.55132</f>
        <v>760.55132</v>
      </c>
      <c r="L11" s="27"/>
      <c r="M11" s="27"/>
      <c r="N11" s="27"/>
      <c r="O11" s="27"/>
      <c r="P11" s="11">
        <f>760.55132</f>
        <v>760.55132</v>
      </c>
    </row>
    <row r="12" spans="1:16" s="9" customFormat="1" ht="42.75" customHeight="1">
      <c r="A12" s="30">
        <v>3</v>
      </c>
      <c r="B12" s="30"/>
      <c r="C12" s="31" t="s">
        <v>33</v>
      </c>
      <c r="D12" s="31"/>
      <c r="E12" s="31"/>
      <c r="F12" s="32" t="s">
        <v>13</v>
      </c>
      <c r="G12" s="32"/>
      <c r="H12" s="33">
        <f>790.59414+807.7015+7+174.81022+42.49728+5+5.1+3.7</f>
        <v>1836.4031400000001</v>
      </c>
      <c r="I12" s="33"/>
      <c r="J12" s="33"/>
      <c r="K12" s="33">
        <f>1780.10586+5+5.1+3.7-59.807+10</f>
        <v>1744.0988599999998</v>
      </c>
      <c r="L12" s="33"/>
      <c r="M12" s="33"/>
      <c r="N12" s="33"/>
      <c r="O12" s="33"/>
      <c r="P12" s="12">
        <f>1780.10586+5+5.1+3.7-209.557+10</f>
        <v>1594.3488599999998</v>
      </c>
    </row>
    <row r="13" spans="1:16" s="9" customFormat="1" ht="26.25" customHeight="1">
      <c r="A13" s="10">
        <v>4</v>
      </c>
      <c r="B13" s="10"/>
      <c r="C13" s="34" t="s">
        <v>34</v>
      </c>
      <c r="D13" s="34"/>
      <c r="E13" s="34"/>
      <c r="F13" s="32" t="s">
        <v>14</v>
      </c>
      <c r="G13" s="32"/>
      <c r="H13" s="33">
        <f>14.9</f>
        <v>14.9</v>
      </c>
      <c r="I13" s="33"/>
      <c r="J13" s="12"/>
      <c r="K13" s="33">
        <f>14.9</f>
        <v>14.9</v>
      </c>
      <c r="L13" s="33"/>
      <c r="M13" s="12"/>
      <c r="N13" s="12"/>
      <c r="O13" s="12"/>
      <c r="P13" s="12">
        <f>14.9</f>
        <v>14.9</v>
      </c>
    </row>
    <row r="14" spans="1:16" s="9" customFormat="1" ht="12.75">
      <c r="A14" s="30">
        <v>5</v>
      </c>
      <c r="B14" s="30"/>
      <c r="C14" s="31" t="s">
        <v>29</v>
      </c>
      <c r="D14" s="31"/>
      <c r="E14" s="31"/>
      <c r="F14" s="32" t="s">
        <v>15</v>
      </c>
      <c r="G14" s="32"/>
      <c r="H14" s="33">
        <f>5</f>
        <v>5</v>
      </c>
      <c r="I14" s="33"/>
      <c r="J14" s="33"/>
      <c r="K14" s="33">
        <f>5</f>
        <v>5</v>
      </c>
      <c r="L14" s="33"/>
      <c r="M14" s="33"/>
      <c r="N14" s="33"/>
      <c r="O14" s="33"/>
      <c r="P14" s="12">
        <v>5</v>
      </c>
    </row>
    <row r="15" spans="1:16" s="9" customFormat="1" ht="15" customHeight="1">
      <c r="A15" s="30">
        <v>6</v>
      </c>
      <c r="B15" s="30"/>
      <c r="C15" s="31" t="s">
        <v>35</v>
      </c>
      <c r="D15" s="31"/>
      <c r="E15" s="31"/>
      <c r="F15" s="32" t="s">
        <v>16</v>
      </c>
      <c r="G15" s="32"/>
      <c r="H15" s="33">
        <f>101.4+0.8</f>
        <v>102.2</v>
      </c>
      <c r="I15" s="33"/>
      <c r="J15" s="33"/>
      <c r="K15" s="33">
        <f>101.4+0.8</f>
        <v>102.2</v>
      </c>
      <c r="L15" s="33"/>
      <c r="M15" s="33"/>
      <c r="N15" s="33"/>
      <c r="O15" s="33"/>
      <c r="P15" s="12">
        <f>101.4+0.8</f>
        <v>102.2</v>
      </c>
    </row>
    <row r="16" spans="1:16" s="9" customFormat="1" ht="12.75">
      <c r="A16" s="30">
        <v>7</v>
      </c>
      <c r="B16" s="30"/>
      <c r="C16" s="31" t="s">
        <v>36</v>
      </c>
      <c r="D16" s="31"/>
      <c r="E16" s="31"/>
      <c r="F16" s="32" t="s">
        <v>7</v>
      </c>
      <c r="G16" s="32"/>
      <c r="H16" s="33">
        <f>H17</f>
        <v>45.4</v>
      </c>
      <c r="I16" s="33"/>
      <c r="J16" s="33"/>
      <c r="K16" s="33">
        <f>K17</f>
        <v>45.9</v>
      </c>
      <c r="L16" s="33"/>
      <c r="M16" s="15"/>
      <c r="N16" s="33">
        <f>P17</f>
        <v>0</v>
      </c>
      <c r="O16" s="33"/>
      <c r="P16" s="33"/>
    </row>
    <row r="17" spans="1:16" s="9" customFormat="1" ht="25.5" customHeight="1">
      <c r="A17" s="30">
        <v>8</v>
      </c>
      <c r="B17" s="30"/>
      <c r="C17" s="31" t="s">
        <v>28</v>
      </c>
      <c r="D17" s="31"/>
      <c r="E17" s="31"/>
      <c r="F17" s="32" t="s">
        <v>17</v>
      </c>
      <c r="G17" s="32"/>
      <c r="H17" s="33">
        <f>32.7666+9.89551+2.73789</f>
        <v>45.4</v>
      </c>
      <c r="I17" s="33"/>
      <c r="J17" s="33"/>
      <c r="K17" s="33">
        <f>45.9</f>
        <v>45.9</v>
      </c>
      <c r="L17" s="33"/>
      <c r="M17" s="33"/>
      <c r="N17" s="33"/>
      <c r="O17" s="33"/>
      <c r="P17" s="12">
        <v>0</v>
      </c>
    </row>
    <row r="18" spans="1:16" s="9" customFormat="1" ht="27.75" customHeight="1">
      <c r="A18" s="30">
        <v>9</v>
      </c>
      <c r="B18" s="30"/>
      <c r="C18" s="31" t="s">
        <v>37</v>
      </c>
      <c r="D18" s="31"/>
      <c r="E18" s="31"/>
      <c r="F18" s="32" t="s">
        <v>18</v>
      </c>
      <c r="G18" s="32"/>
      <c r="H18" s="33">
        <f>H19+H20</f>
        <v>764.72018</v>
      </c>
      <c r="I18" s="33"/>
      <c r="J18" s="33"/>
      <c r="K18" s="33">
        <f>K20+K19</f>
        <v>727.7269</v>
      </c>
      <c r="L18" s="33"/>
      <c r="M18" s="33" t="e">
        <f>#REF!+#REF!</f>
        <v>#REF!</v>
      </c>
      <c r="N18" s="33"/>
      <c r="O18" s="33">
        <f>P20+P19</f>
        <v>727.7269</v>
      </c>
      <c r="P18" s="33"/>
    </row>
    <row r="19" spans="1:16" s="9" customFormat="1" ht="14.25" customHeight="1">
      <c r="A19" s="10">
        <v>10</v>
      </c>
      <c r="B19" s="10"/>
      <c r="C19" s="44" t="s">
        <v>10</v>
      </c>
      <c r="D19" s="45"/>
      <c r="E19" s="45"/>
      <c r="F19" s="38" t="s">
        <v>19</v>
      </c>
      <c r="G19" s="39"/>
      <c r="H19" s="40">
        <f>355.64983+104.5+208.31407+42.49728+30+12.859+0.9</f>
        <v>754.72018</v>
      </c>
      <c r="I19" s="41"/>
      <c r="J19" s="13"/>
      <c r="K19" s="40">
        <f>355.64983+104.5+208.31407+30+18.003+1.26</f>
        <v>717.7269</v>
      </c>
      <c r="L19" s="41"/>
      <c r="M19" s="13"/>
      <c r="N19" s="13"/>
      <c r="O19" s="13"/>
      <c r="P19" s="13">
        <f>355.64983+104.5+208.31407+30+18.003+1.26</f>
        <v>717.7269</v>
      </c>
    </row>
    <row r="20" spans="1:16" s="9" customFormat="1" ht="28.5" customHeight="1">
      <c r="A20" s="10">
        <v>11</v>
      </c>
      <c r="B20" s="10"/>
      <c r="C20" s="34" t="s">
        <v>11</v>
      </c>
      <c r="D20" s="34"/>
      <c r="E20" s="34"/>
      <c r="F20" s="32" t="s">
        <v>20</v>
      </c>
      <c r="G20" s="32"/>
      <c r="H20" s="33">
        <f>10</f>
        <v>10</v>
      </c>
      <c r="I20" s="33"/>
      <c r="J20" s="12"/>
      <c r="K20" s="33">
        <f>10</f>
        <v>10</v>
      </c>
      <c r="L20" s="33"/>
      <c r="M20" s="12"/>
      <c r="N20" s="12"/>
      <c r="O20" s="12"/>
      <c r="P20" s="12">
        <f>10</f>
        <v>10</v>
      </c>
    </row>
    <row r="21" spans="1:16" s="9" customFormat="1" ht="12.75">
      <c r="A21" s="30">
        <v>12</v>
      </c>
      <c r="B21" s="30"/>
      <c r="C21" s="31" t="s">
        <v>38</v>
      </c>
      <c r="D21" s="31"/>
      <c r="E21" s="31"/>
      <c r="F21" s="32" t="s">
        <v>21</v>
      </c>
      <c r="G21" s="32"/>
      <c r="H21" s="33">
        <f>H22+H23</f>
        <v>350.633</v>
      </c>
      <c r="I21" s="33"/>
      <c r="J21" s="33"/>
      <c r="K21" s="33">
        <f>K22+K23</f>
        <v>250</v>
      </c>
      <c r="L21" s="33"/>
      <c r="M21" s="15"/>
      <c r="N21" s="33">
        <f>P22+P23</f>
        <v>250</v>
      </c>
      <c r="O21" s="33"/>
      <c r="P21" s="33"/>
    </row>
    <row r="22" spans="1:16" s="9" customFormat="1" ht="15.75" customHeight="1">
      <c r="A22" s="30">
        <v>13</v>
      </c>
      <c r="B22" s="30"/>
      <c r="C22" s="31" t="s">
        <v>3</v>
      </c>
      <c r="D22" s="31"/>
      <c r="E22" s="31"/>
      <c r="F22" s="32" t="s">
        <v>22</v>
      </c>
      <c r="G22" s="32"/>
      <c r="H22" s="33">
        <f>250+90.633</f>
        <v>340.633</v>
      </c>
      <c r="I22" s="33"/>
      <c r="J22" s="33"/>
      <c r="K22" s="33">
        <f>250</f>
        <v>250</v>
      </c>
      <c r="L22" s="33"/>
      <c r="M22" s="33"/>
      <c r="N22" s="33"/>
      <c r="O22" s="33"/>
      <c r="P22" s="12">
        <f>250</f>
        <v>250</v>
      </c>
    </row>
    <row r="23" spans="1:16" s="9" customFormat="1" ht="15.75" customHeight="1">
      <c r="A23" s="10">
        <v>14</v>
      </c>
      <c r="B23" s="10"/>
      <c r="C23" s="50" t="s">
        <v>54</v>
      </c>
      <c r="D23" s="51"/>
      <c r="E23" s="52"/>
      <c r="F23" s="46" t="s">
        <v>53</v>
      </c>
      <c r="G23" s="47"/>
      <c r="H23" s="48">
        <f>10</f>
        <v>10</v>
      </c>
      <c r="I23" s="49"/>
      <c r="J23" s="12"/>
      <c r="K23" s="48">
        <f>0</f>
        <v>0</v>
      </c>
      <c r="L23" s="49"/>
      <c r="M23" s="12"/>
      <c r="N23" s="12"/>
      <c r="O23" s="12"/>
      <c r="P23" s="12">
        <f>0</f>
        <v>0</v>
      </c>
    </row>
    <row r="24" spans="1:16" s="9" customFormat="1" ht="15" customHeight="1">
      <c r="A24" s="30">
        <v>15</v>
      </c>
      <c r="B24" s="30"/>
      <c r="C24" s="31" t="s">
        <v>39</v>
      </c>
      <c r="D24" s="31"/>
      <c r="E24" s="31"/>
      <c r="F24" s="32" t="s">
        <v>23</v>
      </c>
      <c r="G24" s="32"/>
      <c r="H24" s="33">
        <f>H25+H26+H27</f>
        <v>2583.45136</v>
      </c>
      <c r="I24" s="33"/>
      <c r="J24" s="33"/>
      <c r="K24" s="33">
        <f>K25+K26+K27</f>
        <v>2493.44592</v>
      </c>
      <c r="L24" s="33"/>
      <c r="M24" s="15"/>
      <c r="N24" s="33">
        <f>P25+P26+P27</f>
        <v>2493.44592</v>
      </c>
      <c r="O24" s="33"/>
      <c r="P24" s="33"/>
    </row>
    <row r="25" spans="1:16" s="9" customFormat="1" ht="15" customHeight="1">
      <c r="A25" s="10">
        <v>16</v>
      </c>
      <c r="B25" s="10"/>
      <c r="C25" s="34" t="s">
        <v>8</v>
      </c>
      <c r="D25" s="34"/>
      <c r="E25" s="34"/>
      <c r="F25" s="32" t="s">
        <v>24</v>
      </c>
      <c r="G25" s="32"/>
      <c r="H25" s="33">
        <f>160</f>
        <v>160</v>
      </c>
      <c r="I25" s="33"/>
      <c r="J25" s="12"/>
      <c r="K25" s="33">
        <f>160</f>
        <v>160</v>
      </c>
      <c r="L25" s="33"/>
      <c r="M25" s="15"/>
      <c r="N25" s="12"/>
      <c r="O25" s="12"/>
      <c r="P25" s="12">
        <f>160</f>
        <v>160</v>
      </c>
    </row>
    <row r="26" spans="1:16" s="9" customFormat="1" ht="12.75">
      <c r="A26" s="30">
        <v>17</v>
      </c>
      <c r="B26" s="30"/>
      <c r="C26" s="31" t="s">
        <v>4</v>
      </c>
      <c r="D26" s="31"/>
      <c r="E26" s="31"/>
      <c r="F26" s="32" t="s">
        <v>25</v>
      </c>
      <c r="G26" s="32"/>
      <c r="H26" s="33">
        <f>450+80+5+5+257.999+50</f>
        <v>847.999</v>
      </c>
      <c r="I26" s="33"/>
      <c r="J26" s="33"/>
      <c r="K26" s="33">
        <f>450+80+5+5+257.999+50</f>
        <v>847.999</v>
      </c>
      <c r="L26" s="33"/>
      <c r="M26" s="33"/>
      <c r="N26" s="33"/>
      <c r="O26" s="33"/>
      <c r="P26" s="12">
        <f>450+80+5+5+257.999+50</f>
        <v>847.999</v>
      </c>
    </row>
    <row r="27" spans="1:16" ht="16.5" customHeight="1">
      <c r="A27" s="20">
        <v>18</v>
      </c>
      <c r="B27" s="20"/>
      <c r="C27" s="28" t="s">
        <v>5</v>
      </c>
      <c r="D27" s="28"/>
      <c r="E27" s="28"/>
      <c r="F27" s="29" t="s">
        <v>26</v>
      </c>
      <c r="G27" s="29"/>
      <c r="H27" s="27">
        <f>504.97345+980.47347+90.00544</f>
        <v>1575.45236</v>
      </c>
      <c r="I27" s="27"/>
      <c r="J27" s="27"/>
      <c r="K27" s="27">
        <f>504.97345+980.47347</f>
        <v>1485.44692</v>
      </c>
      <c r="L27" s="27"/>
      <c r="M27" s="27"/>
      <c r="N27" s="27"/>
      <c r="O27" s="27"/>
      <c r="P27" s="11">
        <f>504.97345+980.47347</f>
        <v>1485.44692</v>
      </c>
    </row>
    <row r="28" spans="1:16" ht="14.25" customHeight="1">
      <c r="A28" s="20">
        <v>19</v>
      </c>
      <c r="B28" s="20"/>
      <c r="C28" s="28" t="s">
        <v>44</v>
      </c>
      <c r="D28" s="28"/>
      <c r="E28" s="28"/>
      <c r="F28" s="29" t="s">
        <v>42</v>
      </c>
      <c r="G28" s="29"/>
      <c r="H28" s="27">
        <f>H29</f>
        <v>15</v>
      </c>
      <c r="I28" s="27"/>
      <c r="J28" s="27"/>
      <c r="K28" s="27">
        <f>K29</f>
        <v>15</v>
      </c>
      <c r="L28" s="27"/>
      <c r="M28" s="27" t="e">
        <f>M29+#REF!</f>
        <v>#REF!</v>
      </c>
      <c r="N28" s="27"/>
      <c r="O28" s="27">
        <f>P29</f>
        <v>15</v>
      </c>
      <c r="P28" s="27"/>
    </row>
    <row r="29" spans="1:16" ht="12.75">
      <c r="A29" s="20">
        <v>20</v>
      </c>
      <c r="B29" s="20"/>
      <c r="C29" s="28" t="s">
        <v>45</v>
      </c>
      <c r="D29" s="28"/>
      <c r="E29" s="28"/>
      <c r="F29" s="29" t="s">
        <v>43</v>
      </c>
      <c r="G29" s="29"/>
      <c r="H29" s="27">
        <f>15</f>
        <v>15</v>
      </c>
      <c r="I29" s="27"/>
      <c r="J29" s="27"/>
      <c r="K29" s="27">
        <f>15</f>
        <v>15</v>
      </c>
      <c r="L29" s="27"/>
      <c r="M29" s="27"/>
      <c r="N29" s="27"/>
      <c r="O29" s="27"/>
      <c r="P29" s="11">
        <f>15</f>
        <v>15</v>
      </c>
    </row>
    <row r="30" spans="1:16" ht="13.5" customHeight="1">
      <c r="A30" s="6">
        <v>21</v>
      </c>
      <c r="B30" s="6"/>
      <c r="C30" s="42" t="s">
        <v>47</v>
      </c>
      <c r="D30" s="42"/>
      <c r="E30" s="42"/>
      <c r="F30" s="29"/>
      <c r="G30" s="29"/>
      <c r="H30" s="27">
        <v>0</v>
      </c>
      <c r="I30" s="27"/>
      <c r="J30" s="11"/>
      <c r="K30" s="27">
        <f>154.98</f>
        <v>154.98</v>
      </c>
      <c r="L30" s="27"/>
      <c r="M30" s="11"/>
      <c r="N30" s="11"/>
      <c r="O30" s="11"/>
      <c r="P30" s="11">
        <f>310.23</f>
        <v>310.23</v>
      </c>
    </row>
    <row r="31" spans="1:16" ht="12.75">
      <c r="A31" s="42" t="s">
        <v>46</v>
      </c>
      <c r="B31" s="42"/>
      <c r="C31" s="42"/>
      <c r="D31" s="42"/>
      <c r="E31" s="42"/>
      <c r="F31" s="43"/>
      <c r="G31" s="43"/>
      <c r="H31" s="27">
        <f>H10+H16+H18+H21+H24+H28</f>
        <v>6478.259</v>
      </c>
      <c r="I31" s="27"/>
      <c r="J31" s="27"/>
      <c r="K31" s="27">
        <f>K10+K16+K18+K21+K24+K28+K30</f>
        <v>6313.803</v>
      </c>
      <c r="L31" s="27"/>
      <c r="M31" s="16"/>
      <c r="N31" s="27">
        <f>O10+N16+O18+N21+N24+O28+P30</f>
        <v>6273.403</v>
      </c>
      <c r="O31" s="27"/>
      <c r="P31" s="27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ht="12.75">
      <c r="A33" s="5">
        <v>27</v>
      </c>
    </row>
  </sheetData>
  <sheetProtection/>
  <mergeCells count="136">
    <mergeCell ref="K23:L23"/>
    <mergeCell ref="C23:E23"/>
    <mergeCell ref="A31:E31"/>
    <mergeCell ref="D2:P2"/>
    <mergeCell ref="N5:P5"/>
    <mergeCell ref="K9:O9"/>
    <mergeCell ref="K7:O8"/>
    <mergeCell ref="P7:P8"/>
    <mergeCell ref="H10:J10"/>
    <mergeCell ref="F9:G9"/>
    <mergeCell ref="F23:G23"/>
    <mergeCell ref="H23:I23"/>
    <mergeCell ref="F7:G7"/>
    <mergeCell ref="F8:G8"/>
    <mergeCell ref="A9:B9"/>
    <mergeCell ref="C11:E11"/>
    <mergeCell ref="F11:G11"/>
    <mergeCell ref="A14:B14"/>
    <mergeCell ref="C14:E14"/>
    <mergeCell ref="C13:E13"/>
    <mergeCell ref="C5:L5"/>
    <mergeCell ref="C6:D6"/>
    <mergeCell ref="C9:E9"/>
    <mergeCell ref="A10:B10"/>
    <mergeCell ref="C10:E10"/>
    <mergeCell ref="F10:G10"/>
    <mergeCell ref="H9:J9"/>
    <mergeCell ref="D1:F1"/>
    <mergeCell ref="E6:P6"/>
    <mergeCell ref="H7:J8"/>
    <mergeCell ref="M10:N10"/>
    <mergeCell ref="O10:P10"/>
    <mergeCell ref="A7:B8"/>
    <mergeCell ref="C7:E8"/>
    <mergeCell ref="B1:C1"/>
    <mergeCell ref="B2:C2"/>
    <mergeCell ref="A6:B6"/>
    <mergeCell ref="E3:P3"/>
    <mergeCell ref="K1:P1"/>
    <mergeCell ref="A12:B12"/>
    <mergeCell ref="A11:B11"/>
    <mergeCell ref="A15:B15"/>
    <mergeCell ref="H15:J15"/>
    <mergeCell ref="F12:G12"/>
    <mergeCell ref="H13:I13"/>
    <mergeCell ref="C15:E15"/>
    <mergeCell ref="F15:G15"/>
    <mergeCell ref="F13:G13"/>
    <mergeCell ref="K14:O14"/>
    <mergeCell ref="H11:J11"/>
    <mergeCell ref="F14:G14"/>
    <mergeCell ref="C12:E12"/>
    <mergeCell ref="H21:J21"/>
    <mergeCell ref="C20:E20"/>
    <mergeCell ref="F20:G20"/>
    <mergeCell ref="H20:I20"/>
    <mergeCell ref="K20:L20"/>
    <mergeCell ref="C21:E21"/>
    <mergeCell ref="A16:B16"/>
    <mergeCell ref="C16:E16"/>
    <mergeCell ref="F16:G16"/>
    <mergeCell ref="H16:J16"/>
    <mergeCell ref="A17:B17"/>
    <mergeCell ref="C17:E17"/>
    <mergeCell ref="F17:G17"/>
    <mergeCell ref="H17:J17"/>
    <mergeCell ref="H25:I25"/>
    <mergeCell ref="H22:J22"/>
    <mergeCell ref="A18:B18"/>
    <mergeCell ref="C18:E18"/>
    <mergeCell ref="F18:G18"/>
    <mergeCell ref="H18:J18"/>
    <mergeCell ref="A22:B22"/>
    <mergeCell ref="C22:E22"/>
    <mergeCell ref="F22:G22"/>
    <mergeCell ref="A21:B21"/>
    <mergeCell ref="H26:J26"/>
    <mergeCell ref="K25:L25"/>
    <mergeCell ref="K27:O27"/>
    <mergeCell ref="F21:G21"/>
    <mergeCell ref="A24:B24"/>
    <mergeCell ref="C24:E24"/>
    <mergeCell ref="F24:G24"/>
    <mergeCell ref="H24:J24"/>
    <mergeCell ref="C25:E25"/>
    <mergeCell ref="F25:G25"/>
    <mergeCell ref="H28:J28"/>
    <mergeCell ref="K26:O26"/>
    <mergeCell ref="A28:B28"/>
    <mergeCell ref="C28:E28"/>
    <mergeCell ref="A26:B26"/>
    <mergeCell ref="C26:E26"/>
    <mergeCell ref="A27:B27"/>
    <mergeCell ref="C27:E27"/>
    <mergeCell ref="F27:G27"/>
    <mergeCell ref="F26:G26"/>
    <mergeCell ref="H27:J27"/>
    <mergeCell ref="H29:J29"/>
    <mergeCell ref="A29:B29"/>
    <mergeCell ref="C30:E30"/>
    <mergeCell ref="O28:P28"/>
    <mergeCell ref="C29:E29"/>
    <mergeCell ref="F29:G29"/>
    <mergeCell ref="M28:N28"/>
    <mergeCell ref="K29:O29"/>
    <mergeCell ref="K28:L28"/>
    <mergeCell ref="K12:O12"/>
    <mergeCell ref="N24:P24"/>
    <mergeCell ref="F28:G28"/>
    <mergeCell ref="F31:G31"/>
    <mergeCell ref="H31:J31"/>
    <mergeCell ref="N31:P31"/>
    <mergeCell ref="F30:G30"/>
    <mergeCell ref="K31:L31"/>
    <mergeCell ref="K30:L30"/>
    <mergeCell ref="H30:I30"/>
    <mergeCell ref="H14:J14"/>
    <mergeCell ref="K24:L24"/>
    <mergeCell ref="K18:L18"/>
    <mergeCell ref="K10:L10"/>
    <mergeCell ref="N21:P21"/>
    <mergeCell ref="O18:P18"/>
    <mergeCell ref="K21:L21"/>
    <mergeCell ref="M18:N18"/>
    <mergeCell ref="K22:O22"/>
    <mergeCell ref="K11:O11"/>
    <mergeCell ref="K13:L13"/>
    <mergeCell ref="C19:E19"/>
    <mergeCell ref="F19:G19"/>
    <mergeCell ref="H19:I19"/>
    <mergeCell ref="N16:P16"/>
    <mergeCell ref="H12:J12"/>
    <mergeCell ref="K16:L16"/>
    <mergeCell ref="K19:L19"/>
    <mergeCell ref="K17:O17"/>
    <mergeCell ref="K15:O15"/>
  </mergeCells>
  <printOptions horizontalCentered="1"/>
  <pageMargins left="0.3937007874015748" right="0.3937007874015748" top="0.1968503937007874" bottom="0.1968503937007874" header="0.5118110236220472" footer="0.5118110236220472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2021-11-08T08:00:46Z</cp:lastPrinted>
  <dcterms:created xsi:type="dcterms:W3CDTF">1996-10-08T23:32:33Z</dcterms:created>
  <dcterms:modified xsi:type="dcterms:W3CDTF">2023-11-03T09:54:18Z</dcterms:modified>
  <cp:category/>
  <cp:version/>
  <cp:contentType/>
  <cp:contentStatus/>
</cp:coreProperties>
</file>