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15180" windowHeight="2895" activeTab="0"/>
  </bookViews>
  <sheets>
    <sheet name="Лист2" sheetId="1" r:id="rId1"/>
  </sheets>
  <definedNames>
    <definedName name="_xlnm.Print_Area" localSheetId="0">'Лист2'!$A$1:$Y$138</definedName>
  </definedNames>
  <calcPr fullCalcOnLoad="1"/>
</workbook>
</file>

<file path=xl/sharedStrings.xml><?xml version="1.0" encoding="utf-8"?>
<sst xmlns="http://schemas.openxmlformats.org/spreadsheetml/2006/main" count="1109" uniqueCount="260">
  <si>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</si>
  <si>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</si>
  <si>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</si>
  <si>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</si>
  <si>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</si>
  <si>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</si>
  <si>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</si>
  <si>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2</t>
  </si>
  <si>
    <t>024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</si>
  <si>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</si>
  <si>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</si>
  <si>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</si>
  <si>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</si>
  <si>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</si>
  <si>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</si>
  <si>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</si>
  <si>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</si>
  <si>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</si>
  <si>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</si>
  <si>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</si>
  <si>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</si>
  <si>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</si>
  <si>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</si>
  <si>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</si>
  <si>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</si>
  <si>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</si>
  <si>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</si>
  <si>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</si>
  <si>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</si>
  <si>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</si>
  <si>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</si>
  <si>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</si>
  <si>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</si>
  <si>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</si>
  <si>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</si>
  <si>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</si>
  <si>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</si>
  <si>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</si>
  <si>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</si>
  <si>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</si>
  <si>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</si>
  <si>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</si>
  <si>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</si>
  <si>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</si>
  <si>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</si>
  <si>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</si>
  <si>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</si>
  <si>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</si>
  <si>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12</t>
  </si>
  <si>
    <t>14</t>
  </si>
  <si>
    <t>Доходы от продажи материальных и нематериальных активов</t>
  </si>
  <si>
    <t>16</t>
  </si>
  <si>
    <t>130</t>
  </si>
  <si>
    <t>ИТОГО ДОХОДОВ</t>
  </si>
  <si>
    <t>182</t>
  </si>
  <si>
    <t>( тыс.рублей)</t>
  </si>
  <si>
    <t>06</t>
  </si>
  <si>
    <t>430</t>
  </si>
  <si>
    <t>999</t>
  </si>
  <si>
    <t>094</t>
  </si>
  <si>
    <t>13</t>
  </si>
  <si>
    <t>025</t>
  </si>
  <si>
    <t>013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</si>
  <si>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</si>
  <si>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</si>
  <si>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</si>
  <si>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сельскохозяйственный налог</t>
  </si>
  <si>
    <t>7456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</si>
  <si>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</si>
  <si>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</si>
  <si>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</si>
  <si>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</si>
  <si>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</si>
  <si>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</si>
  <si>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</si>
  <si>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</si>
  <si>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</si>
  <si>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</si>
  <si>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</si>
  <si>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</si>
  <si>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</si>
  <si>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</si>
  <si>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</si>
  <si>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</si>
  <si>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</si>
  <si>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0006</t>
  </si>
  <si>
    <t>0007</t>
  </si>
  <si>
    <t>Налоговые и неналоговые доходы</t>
  </si>
  <si>
    <t>7429</t>
  </si>
  <si>
    <t>25</t>
  </si>
  <si>
    <t>35</t>
  </si>
  <si>
    <t>7517</t>
  </si>
  <si>
    <t>7570</t>
  </si>
  <si>
    <t>048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</si>
  <si>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</si>
  <si>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</si>
  <si>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</si>
  <si>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</si>
  <si>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</si>
  <si>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</si>
  <si>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</si>
  <si>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</si>
  <si>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</si>
  <si>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</si>
  <si>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29</t>
  </si>
  <si>
    <t>118</t>
  </si>
  <si>
    <t>40</t>
  </si>
  <si>
    <t>995</t>
  </si>
  <si>
    <t>Прочие доходы от компенсации затрат бюджетов муниципальных районов</t>
  </si>
  <si>
    <t>Налог на прибыль организаций консолидированных групп налогоплательщиков, зачисляемый в бюджеты субъектов РФ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</si>
  <si>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</si>
  <si>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</si>
  <si>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</si>
  <si>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7649</t>
  </si>
  <si>
    <t>0008</t>
  </si>
  <si>
    <t>102</t>
  </si>
  <si>
    <t>10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</si>
  <si>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</si>
  <si>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</si>
  <si>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Прочие доходы от оказания платных услуг (работ) получателями средств бюджетов муниципальных районов
</t>
  </si>
  <si>
    <t>150</t>
  </si>
  <si>
    <t>Сумма на         2021 год</t>
  </si>
  <si>
    <t>20</t>
  </si>
  <si>
    <t>7488</t>
  </si>
  <si>
    <t>7413</t>
  </si>
  <si>
    <t>7509</t>
  </si>
  <si>
    <t>029</t>
  </si>
  <si>
    <t>7563</t>
  </si>
  <si>
    <t>Иные межбюджетные трансферты</t>
  </si>
  <si>
    <t>032</t>
  </si>
  <si>
    <t>Дотации бюджетам бюджетной системы Российской Федерации</t>
  </si>
  <si>
    <t>15</t>
  </si>
  <si>
    <t>Дотации бюджетам на поддержку мер по обеспечению сбалансированности бюджетов</t>
  </si>
  <si>
    <t>002</t>
  </si>
  <si>
    <t>0289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</si>
  <si>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</si>
  <si>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</si>
  <si>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</si>
  <si>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</si>
  <si>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19</t>
  </si>
  <si>
    <t>Прочие дотации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</si>
  <si>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</si>
  <si>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</si>
  <si>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153</t>
  </si>
  <si>
    <t>080</t>
  </si>
  <si>
    <t>Сумма на         2022  год</t>
  </si>
  <si>
    <t>006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</si>
  <si>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</si>
  <si>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</si>
  <si>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439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</si>
  <si>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</si>
  <si>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</si>
  <si>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</si>
  <si>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</si>
  <si>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</si>
  <si>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</si>
  <si>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</si>
  <si>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</si>
  <si>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</si>
  <si>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</si>
  <si>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</si>
  <si>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</si>
  <si>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169</t>
  </si>
  <si>
    <t>1060</t>
  </si>
  <si>
    <t>304</t>
  </si>
  <si>
    <t>097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</si>
  <si>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</si>
  <si>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</si>
  <si>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</si>
  <si>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</si>
  <si>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</si>
  <si>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0009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</si>
  <si>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</si>
  <si>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</si>
  <si>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</si>
  <si>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</si>
  <si>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Доходы  бюджета муниципального района на 2022 год и плановый период 2023- 2024 годов</t>
  </si>
  <si>
    <t>Сумма на         2023  год</t>
  </si>
  <si>
    <t>Сумма на         2024 год</t>
  </si>
  <si>
    <t>7607</t>
  </si>
  <si>
    <t>7587</t>
  </si>
  <si>
    <t>7846</t>
  </si>
  <si>
    <t>2722</t>
  </si>
  <si>
    <t>Приложение № 2                                                                                к  Решению Большеулуйского районного Совета   депутатов от      24.12.2021   № 38</t>
  </si>
  <si>
    <t>49</t>
  </si>
  <si>
    <t>Прочие межбюджетные трансферты, передаваемые бюджетам</t>
  </si>
  <si>
    <t xml:space="preserve">Возврат остатков субсидий, субвенций и иных межбюджетных трансфертов, имеющих целевое назначение, прошлых лет </t>
  </si>
  <si>
    <t>60</t>
  </si>
  <si>
    <t>7412</t>
  </si>
  <si>
    <t>5299</t>
  </si>
  <si>
    <t>45</t>
  </si>
  <si>
    <t>303</t>
  </si>
  <si>
    <t>519</t>
  </si>
  <si>
    <t>467</t>
  </si>
  <si>
    <t>497</t>
  </si>
  <si>
    <t>7418</t>
  </si>
  <si>
    <t>2724</t>
  </si>
  <si>
    <t>04</t>
  </si>
  <si>
    <t xml:space="preserve">Безвозмездные поступления от негосударственных организаций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</si>
  <si>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</si>
  <si>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</si>
  <si>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 xml:space="preserve">Прочие дотации бюджетам муниципальных районов  (на частичную компенсацию расходов на повышение оплаты труда отдельным категориям работников бюджетной сферы) 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</si>
  <si>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</si>
  <si>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</si>
  <si>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</si>
  <si>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 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</si>
  <si>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</si>
  <si>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</si>
  <si>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</si>
  <si>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( 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</si>
  <si>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</si>
  <si>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</si>
  <si>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</si>
  <si>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комиссий)</t>
  </si>
  <si>
    <t xml:space="preserve"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производства) 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</si>
  <si>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</si>
  <si>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(на осуществление государственных полномочий в области архивного дела)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</si>
  <si>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</si>
  <si>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 xml:space="preserve"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) 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</si>
  <si>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</si>
  <si>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</si>
  <si>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(на   реализацию отдельных мер по обеспечению ограничения платы граждан за коммунальные услуги)</t>
  </si>
  <si>
    <t>Субвенции бюджетам муниципальных районов (на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</si>
  <si>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Субвенции бюджетам муниципальных районов (на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</si>
  <si>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края)</t>
  </si>
  <si>
    <t>Субвенции бюджетам муниципальных районов (на 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</si>
  <si>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(на  осуществление государственных полномочий 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</si>
  <si>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</si>
  <si>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 xml:space="preserve">Субвенции бюджетам муниципальных образований (по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образования) </t>
  </si>
  <si>
    <t xml:space="preserve"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</si>
  <si>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</si>
  <si>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</si>
  <si>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</si>
  <si>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</si>
  <si>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</si>
  <si>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</si>
  <si>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отрасли культуры</t>
  </si>
  <si>
    <t>Иные межбюджетные трансферты бюджетам муниципальных районов (из бюджетов поселений в части переданных полномочий по организации исполнения бюджета поселения и контроль за исполнением бюджета поселения)</t>
  </si>
  <si>
    <t>Иные межбюджетные трансферты  бюджетам муниципальных районов (из бюджетов поселений в части переданных полномочий в области культуры, молодежи и спорта )</t>
  </si>
  <si>
    <t>Иные межбюджетные трансферты бюджетам муниципальных районов (из бюджетов поселений в части переданных полномочий в области мобилизационной подготовки)</t>
  </si>
  <si>
    <t>Иные межбюджетные трансферты  бюджетам муниципальных районов (из бюджетов поселений в части переданных полномочий  по формированию и размещению муниципального заказа на поставку товаров, выполнение работ, оказание услуг)</t>
  </si>
  <si>
    <t xml:space="preserve">Иные межбюджетные трансферты бюджетам муниципальных районов (поддержка лучших работников сельских учреждений культуры) 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</si>
  <si>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</si>
  <si>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Иные межбюджетные трансферты бюджетам муниципальных районов  (поддержка лучших сельских учреждений культуры) </t>
  </si>
  <si>
    <t>Иные межбюджетные трансферты бюджетам муниципальных  районов (за обустройство и восстановление воинских захоронений)</t>
  </si>
  <si>
    <t>Иные межбюджетные трансферты бюджетам муниципальных  районов (за обеспечение первичных мер пожарной безопасности)</t>
  </si>
  <si>
    <t>Иные межбюджетные трансферты бюджетам муниципальных  районов (на поддержку физкультурно-спортивных клубов по месту жительства)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</si>
  <si>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</si>
  <si>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7840</t>
  </si>
  <si>
    <t xml:space="preserve">Прочие субсидии бюджетам муниципальных районов 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 </t>
  </si>
  <si>
    <t>Иные межбюджетные трансферты бюджетам муниципальных 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</si>
  <si>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</si>
  <si>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Иные межбюджетные трансферты бюджетам муниципальных районов (из бюджетов поселений в части переданных полномочий   по осуществлению внешнего муниципального финансового контроля)</t>
  </si>
  <si>
    <t>Иные межбюджетные трансферты бюджетам муниципальных районов (из бюджетов поселений в части переданных полномочий   в области физкультуры и школьного спорта)</t>
  </si>
  <si>
    <t>Иные межбюджетные трансферты бюджетам муниципальных районов (из бюджетов поселений в части переданных полномочий   по передаваемому отрицательному трансферту в бюджет края)</t>
  </si>
  <si>
    <t>Иные межбюджетные трансферты бюджетам муниципальных районов (из бюджетов поселений в части переданных полномочий  на капитальный ремонт и ремонт автомобильных дорог общего пользования местного значения)</t>
  </si>
  <si>
    <t>7555</t>
  </si>
  <si>
    <t>7641</t>
  </si>
  <si>
    <t>Иные межбюджетные трансферты бюджетам муниципальных  районов ( на осуществление расходов, направленных на реализацию мероприятий по поддержке местных инициатив)</t>
  </si>
  <si>
    <t>Приложение № 2                                                                                к  Решению Большеулуйского районного Совета   депутатов от      09.06.2022  № 58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</si>
</sst>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4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/>
    </xf>
    <xf numFmtId="184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45" fillId="33" borderId="10" xfId="0" applyFont="1" applyFill="1" applyBorder="1" applyAlignment="1">
      <alignment horizontal="justify" vertical="center"/>
    </xf>
    <xf numFmtId="0" fontId="2" fillId="33" borderId="0" xfId="0" applyFont="1" applyFill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wrapText="1"/>
    </xf>
    <xf numFmtId="184" fontId="4" fillId="33" borderId="10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ill="1" applyAlignment="1">
      <alignment wrapText="1" shrinkToFit="1"/>
    </xf>
    <xf numFmtId="0" fontId="46" fillId="33" borderId="10" xfId="0" applyNumberFormat="1" applyFont="1" applyFill="1" applyBorder="1" applyAlignment="1" quotePrefix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8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4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 quotePrefix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wrapText="1"/>
    </xf>
    <xf numFmtId="184" fontId="4" fillId="33" borderId="13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4" fontId="2" fillId="0" borderId="0" xfId="0" applyNumberFormat="1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33" borderId="10" xfId="55" applyNumberFormat="1" applyFont="1" applyFill="1" applyBorder="1" applyAlignment="1">
      <alignment horizontal="left" vertical="top" wrapText="1"/>
      <protection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 shrinkToFit="1"/>
    </xf>
    <xf numFmtId="172" fontId="2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3"/>
  <sheetViews>
    <sheetView tabSelected="1" view="pageBreakPreview" zoomScaleSheetLayoutView="100" zoomScalePageLayoutView="0" workbookViewId="0" topLeftCell="A1">
      <selection activeCell="A16" sqref="A16:O138"/>
    </sheetView>
  </sheetViews>
  <sheetFormatPr defaultColWidth="9.00390625" defaultRowHeight="12.75"/>
  <cols>
    <col min="1" max="1" width="4.875" style="11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33" customWidth="1"/>
    <col min="11" max="11" width="13.875" style="37" customWidth="1"/>
    <col min="12" max="12" width="0.37109375" style="38" hidden="1" customWidth="1"/>
    <col min="13" max="13" width="9.125" style="38" hidden="1" customWidth="1"/>
    <col min="14" max="14" width="13.625" style="38" customWidth="1"/>
    <col min="15" max="15" width="14.25390625" style="38" customWidth="1"/>
    <col min="16" max="16" width="13.75390625" style="19" hidden="1" customWidth="1"/>
    <col min="17" max="17" width="9.125" style="0" hidden="1" customWidth="1"/>
    <col min="18" max="18" width="0.12890625" style="0" hidden="1" customWidth="1"/>
    <col min="19" max="19" width="12.625" style="0" hidden="1" customWidth="1"/>
    <col min="20" max="20" width="11.00390625" style="0" hidden="1" customWidth="1"/>
    <col min="21" max="21" width="12.75390625" style="0" hidden="1" customWidth="1"/>
    <col min="22" max="22" width="10.00390625" style="0" hidden="1" customWidth="1"/>
    <col min="23" max="23" width="10.25390625" style="0" hidden="1" customWidth="1"/>
    <col min="24" max="24" width="9.125" style="0" hidden="1" customWidth="1"/>
  </cols>
  <sheetData>
    <row r="1" spans="11:15" ht="69.75" customHeight="1">
      <c r="K1" s="106" t="s">
        <v>259</v>
      </c>
      <c r="L1" s="106"/>
      <c r="M1" s="106"/>
      <c r="N1" s="106"/>
      <c r="O1" s="106"/>
    </row>
    <row r="2" spans="11:15" ht="45" customHeight="1">
      <c r="K2" s="106" t="s">
        <v>183</v>
      </c>
      <c r="L2" s="106"/>
      <c r="M2" s="106"/>
      <c r="N2" s="106"/>
      <c r="O2" s="106"/>
    </row>
    <row r="3" spans="1:16" s="3" customFormat="1" ht="49.5" customHeight="1" hidden="1">
      <c r="A3" s="6"/>
      <c r="B3" s="4"/>
      <c r="C3" s="4"/>
      <c r="D3" s="4"/>
      <c r="E3" s="4"/>
      <c r="F3" s="4"/>
      <c r="G3" s="4"/>
      <c r="H3" s="4"/>
      <c r="I3" s="4"/>
      <c r="J3" s="30"/>
      <c r="K3" s="109"/>
      <c r="L3" s="109"/>
      <c r="M3" s="109"/>
      <c r="N3" s="109"/>
      <c r="O3" s="109"/>
      <c r="P3" s="12"/>
    </row>
    <row r="4" spans="1:16" s="3" customFormat="1" ht="15.75">
      <c r="A4" s="6"/>
      <c r="B4" s="4"/>
      <c r="C4" s="4"/>
      <c r="D4" s="4"/>
      <c r="E4" s="4"/>
      <c r="F4" s="4"/>
      <c r="G4" s="4"/>
      <c r="H4" s="4"/>
      <c r="I4" s="4"/>
      <c r="J4" s="31" t="s">
        <v>176</v>
      </c>
      <c r="K4" s="34"/>
      <c r="L4" s="34"/>
      <c r="M4" s="34"/>
      <c r="N4" s="34"/>
      <c r="O4" s="34"/>
      <c r="P4" s="12"/>
    </row>
    <row r="5" spans="1:16" s="3" customFormat="1" ht="12.75">
      <c r="A5" s="6"/>
      <c r="B5" s="4"/>
      <c r="C5" s="4"/>
      <c r="D5" s="4"/>
      <c r="E5" s="4"/>
      <c r="F5" s="4"/>
      <c r="G5" s="4"/>
      <c r="H5" s="4"/>
      <c r="I5" s="4"/>
      <c r="J5" s="29"/>
      <c r="K5" s="34"/>
      <c r="L5" s="34"/>
      <c r="M5" s="34"/>
      <c r="N5" s="34"/>
      <c r="O5" s="34"/>
      <c r="P5" s="12"/>
    </row>
    <row r="6" spans="1:16" s="3" customFormat="1" ht="12.75">
      <c r="A6" s="6"/>
      <c r="B6" s="4"/>
      <c r="C6" s="4"/>
      <c r="D6" s="4"/>
      <c r="E6" s="4"/>
      <c r="F6" s="4"/>
      <c r="G6" s="4"/>
      <c r="H6" s="4"/>
      <c r="I6" s="4"/>
      <c r="J6" s="29"/>
      <c r="K6" s="34"/>
      <c r="L6" s="34"/>
      <c r="M6" s="34"/>
      <c r="N6" s="34"/>
      <c r="O6" s="34" t="s">
        <v>55</v>
      </c>
      <c r="P6" s="12"/>
    </row>
    <row r="7" spans="1:16" s="3" customFormat="1" ht="12.75" customHeight="1">
      <c r="A7" s="111" t="s">
        <v>23</v>
      </c>
      <c r="B7" s="112" t="s">
        <v>21</v>
      </c>
      <c r="C7" s="112"/>
      <c r="D7" s="112"/>
      <c r="E7" s="112"/>
      <c r="F7" s="112"/>
      <c r="G7" s="112"/>
      <c r="H7" s="112"/>
      <c r="I7" s="112"/>
      <c r="J7" s="107" t="s">
        <v>22</v>
      </c>
      <c r="K7" s="110" t="s">
        <v>145</v>
      </c>
      <c r="L7" s="110" t="s">
        <v>121</v>
      </c>
      <c r="M7" s="42"/>
      <c r="N7" s="110" t="s">
        <v>177</v>
      </c>
      <c r="O7" s="110" t="s">
        <v>178</v>
      </c>
      <c r="P7" s="12"/>
    </row>
    <row r="8" spans="1:16" s="3" customFormat="1" ht="12.75">
      <c r="A8" s="111"/>
      <c r="B8" s="108" t="s">
        <v>24</v>
      </c>
      <c r="C8" s="108" t="s">
        <v>25</v>
      </c>
      <c r="D8" s="108" t="s">
        <v>31</v>
      </c>
      <c r="E8" s="108" t="s">
        <v>26</v>
      </c>
      <c r="F8" s="108" t="s">
        <v>27</v>
      </c>
      <c r="G8" s="108" t="s">
        <v>28</v>
      </c>
      <c r="H8" s="108" t="s">
        <v>29</v>
      </c>
      <c r="I8" s="108" t="s">
        <v>30</v>
      </c>
      <c r="J8" s="107"/>
      <c r="K8" s="110"/>
      <c r="L8" s="110"/>
      <c r="M8" s="42"/>
      <c r="N8" s="110"/>
      <c r="O8" s="110"/>
      <c r="P8" s="12"/>
    </row>
    <row r="9" spans="1:16" s="3" customFormat="1" ht="12.75">
      <c r="A9" s="111"/>
      <c r="B9" s="108"/>
      <c r="C9" s="108"/>
      <c r="D9" s="108"/>
      <c r="E9" s="108"/>
      <c r="F9" s="108"/>
      <c r="G9" s="108"/>
      <c r="H9" s="108"/>
      <c r="I9" s="108"/>
      <c r="J9" s="107"/>
      <c r="K9" s="110"/>
      <c r="L9" s="110"/>
      <c r="M9" s="42"/>
      <c r="N9" s="110"/>
      <c r="O9" s="110"/>
      <c r="P9" s="12"/>
    </row>
    <row r="10" spans="1:16" s="3" customFormat="1" ht="12.75">
      <c r="A10" s="111"/>
      <c r="B10" s="108"/>
      <c r="C10" s="108"/>
      <c r="D10" s="108"/>
      <c r="E10" s="108"/>
      <c r="F10" s="108"/>
      <c r="G10" s="108"/>
      <c r="H10" s="108"/>
      <c r="I10" s="108"/>
      <c r="J10" s="107"/>
      <c r="K10" s="110"/>
      <c r="L10" s="110"/>
      <c r="M10" s="42"/>
      <c r="N10" s="110"/>
      <c r="O10" s="110"/>
      <c r="P10" s="12"/>
    </row>
    <row r="11" spans="1:16" s="3" customFormat="1" ht="12.75">
      <c r="A11" s="111"/>
      <c r="B11" s="108"/>
      <c r="C11" s="108"/>
      <c r="D11" s="108"/>
      <c r="E11" s="108"/>
      <c r="F11" s="108"/>
      <c r="G11" s="108"/>
      <c r="H11" s="108"/>
      <c r="I11" s="108"/>
      <c r="J11" s="107"/>
      <c r="K11" s="110"/>
      <c r="L11" s="110"/>
      <c r="M11" s="42"/>
      <c r="N11" s="110"/>
      <c r="O11" s="110"/>
      <c r="P11" s="12"/>
    </row>
    <row r="12" spans="1:16" s="3" customFormat="1" ht="12.75">
      <c r="A12" s="111"/>
      <c r="B12" s="108"/>
      <c r="C12" s="108"/>
      <c r="D12" s="108"/>
      <c r="E12" s="108"/>
      <c r="F12" s="108"/>
      <c r="G12" s="108"/>
      <c r="H12" s="108"/>
      <c r="I12" s="108"/>
      <c r="J12" s="107"/>
      <c r="K12" s="110"/>
      <c r="L12" s="110"/>
      <c r="M12" s="42"/>
      <c r="N12" s="110"/>
      <c r="O12" s="110"/>
      <c r="P12" s="12"/>
    </row>
    <row r="13" spans="1:16" s="3" customFormat="1" ht="12.75">
      <c r="A13" s="111"/>
      <c r="B13" s="108"/>
      <c r="C13" s="108"/>
      <c r="D13" s="108"/>
      <c r="E13" s="108"/>
      <c r="F13" s="108"/>
      <c r="G13" s="108"/>
      <c r="H13" s="108"/>
      <c r="I13" s="108"/>
      <c r="J13" s="107"/>
      <c r="K13" s="110"/>
      <c r="L13" s="110"/>
      <c r="M13" s="42"/>
      <c r="N13" s="110"/>
      <c r="O13" s="110"/>
      <c r="P13" s="12"/>
    </row>
    <row r="14" spans="1:16" s="3" customFormat="1" ht="12.75">
      <c r="A14" s="111"/>
      <c r="B14" s="108"/>
      <c r="C14" s="108"/>
      <c r="D14" s="108"/>
      <c r="E14" s="108"/>
      <c r="F14" s="108"/>
      <c r="G14" s="108"/>
      <c r="H14" s="108"/>
      <c r="I14" s="108"/>
      <c r="J14" s="107"/>
      <c r="K14" s="110"/>
      <c r="L14" s="110"/>
      <c r="M14" s="42"/>
      <c r="N14" s="110"/>
      <c r="O14" s="110"/>
      <c r="P14" s="12"/>
    </row>
    <row r="15" spans="1:16" s="41" customFormat="1" ht="12.75">
      <c r="A15" s="21">
        <v>1</v>
      </c>
      <c r="B15" s="43">
        <v>2</v>
      </c>
      <c r="C15" s="39">
        <v>3</v>
      </c>
      <c r="D15" s="43">
        <v>4</v>
      </c>
      <c r="E15" s="39">
        <v>5</v>
      </c>
      <c r="F15" s="43">
        <v>6</v>
      </c>
      <c r="G15" s="39">
        <v>7</v>
      </c>
      <c r="H15" s="43">
        <v>8</v>
      </c>
      <c r="I15" s="39">
        <v>9</v>
      </c>
      <c r="J15" s="43">
        <v>10</v>
      </c>
      <c r="K15" s="39">
        <v>11</v>
      </c>
      <c r="L15" s="43">
        <v>12</v>
      </c>
      <c r="M15" s="39">
        <v>13</v>
      </c>
      <c r="N15" s="43">
        <v>12</v>
      </c>
      <c r="O15" s="39">
        <v>13</v>
      </c>
      <c r="P15" s="40"/>
    </row>
    <row r="16" spans="1:22" s="3" customFormat="1" ht="15.75" customHeight="1">
      <c r="A16" s="54">
        <v>1</v>
      </c>
      <c r="B16" s="55" t="s">
        <v>32</v>
      </c>
      <c r="C16" s="55">
        <v>1</v>
      </c>
      <c r="D16" s="55" t="s">
        <v>33</v>
      </c>
      <c r="E16" s="55" t="s">
        <v>33</v>
      </c>
      <c r="F16" s="55" t="s">
        <v>32</v>
      </c>
      <c r="G16" s="55" t="s">
        <v>33</v>
      </c>
      <c r="H16" s="55" t="s">
        <v>34</v>
      </c>
      <c r="I16" s="55" t="s">
        <v>32</v>
      </c>
      <c r="J16" s="57" t="s">
        <v>87</v>
      </c>
      <c r="K16" s="56">
        <f>K17+K26+K30+K32+K39+K44+K47+K49</f>
        <v>252979.09999999998</v>
      </c>
      <c r="L16" s="56" t="e">
        <f>L17+L26+L30+L32+L39+L44+L47+L49+#REF!</f>
        <v>#REF!</v>
      </c>
      <c r="M16" s="56" t="e">
        <f>M17+M26+M30+M32+M39+M44+M47+M49+#REF!</f>
        <v>#REF!</v>
      </c>
      <c r="N16" s="56">
        <f>N17+N26+N30+N32+N39+N44+N47+N49</f>
        <v>263103</v>
      </c>
      <c r="O16" s="56">
        <f>O17+O26+O30+O32+O39+O44+O47+O49</f>
        <v>273372.9000000001</v>
      </c>
      <c r="P16" s="12"/>
      <c r="R16" s="47"/>
      <c r="V16" s="66"/>
    </row>
    <row r="17" spans="1:24" s="3" customFormat="1" ht="16.5" customHeight="1">
      <c r="A17" s="54">
        <v>2</v>
      </c>
      <c r="B17" s="55" t="s">
        <v>54</v>
      </c>
      <c r="C17" s="55" t="s">
        <v>35</v>
      </c>
      <c r="D17" s="55" t="s">
        <v>36</v>
      </c>
      <c r="E17" s="55" t="s">
        <v>33</v>
      </c>
      <c r="F17" s="55" t="s">
        <v>32</v>
      </c>
      <c r="G17" s="55" t="s">
        <v>33</v>
      </c>
      <c r="H17" s="55" t="s">
        <v>34</v>
      </c>
      <c r="I17" s="55" t="s">
        <v>32</v>
      </c>
      <c r="J17" s="57" t="s">
        <v>12</v>
      </c>
      <c r="K17" s="56">
        <f>SUM(K18+K21)</f>
        <v>238328.19999999998</v>
      </c>
      <c r="L17" s="56" t="e">
        <f>SUM(L18+L21)</f>
        <v>#REF!</v>
      </c>
      <c r="M17" s="56" t="e">
        <f>SUM(M18+M21)</f>
        <v>#REF!</v>
      </c>
      <c r="N17" s="56">
        <f>SUM(N18+N21)</f>
        <v>248112.40000000002</v>
      </c>
      <c r="O17" s="56">
        <f>SUM(O18+O21)</f>
        <v>258072.30000000002</v>
      </c>
      <c r="P17" s="12"/>
      <c r="R17" s="47"/>
      <c r="V17" s="66"/>
      <c r="X17" s="59"/>
    </row>
    <row r="18" spans="1:24" s="3" customFormat="1" ht="17.25" customHeight="1">
      <c r="A18" s="54">
        <v>3</v>
      </c>
      <c r="B18" s="55" t="s">
        <v>32</v>
      </c>
      <c r="C18" s="55" t="s">
        <v>35</v>
      </c>
      <c r="D18" s="55" t="s">
        <v>36</v>
      </c>
      <c r="E18" s="55" t="s">
        <v>36</v>
      </c>
      <c r="F18" s="55" t="s">
        <v>32</v>
      </c>
      <c r="G18" s="55" t="s">
        <v>33</v>
      </c>
      <c r="H18" s="55" t="s">
        <v>34</v>
      </c>
      <c r="I18" s="55" t="s">
        <v>37</v>
      </c>
      <c r="J18" s="57" t="s">
        <v>13</v>
      </c>
      <c r="K18" s="56">
        <f>SUM(K19+K20)</f>
        <v>56966.9</v>
      </c>
      <c r="L18" s="56">
        <f>SUM(L20)</f>
        <v>0</v>
      </c>
      <c r="M18" s="56">
        <f>SUM(M20)</f>
        <v>0</v>
      </c>
      <c r="N18" s="56">
        <f>SUM(N19+N20)</f>
        <v>59210</v>
      </c>
      <c r="O18" s="56">
        <f>SUM(O19+O20)</f>
        <v>61614</v>
      </c>
      <c r="P18" s="12"/>
      <c r="R18" s="48"/>
      <c r="V18" s="66"/>
      <c r="X18" s="59"/>
    </row>
    <row r="19" spans="1:24" s="3" customFormat="1" ht="17.25" customHeight="1">
      <c r="A19" s="54">
        <v>4</v>
      </c>
      <c r="B19" s="53" t="s">
        <v>54</v>
      </c>
      <c r="C19" s="53" t="s">
        <v>35</v>
      </c>
      <c r="D19" s="53" t="s">
        <v>36</v>
      </c>
      <c r="E19" s="53" t="s">
        <v>36</v>
      </c>
      <c r="F19" s="53" t="s">
        <v>38</v>
      </c>
      <c r="G19" s="53" t="s">
        <v>39</v>
      </c>
      <c r="H19" s="53" t="s">
        <v>34</v>
      </c>
      <c r="I19" s="53" t="s">
        <v>37</v>
      </c>
      <c r="J19" s="51" t="s">
        <v>14</v>
      </c>
      <c r="K19" s="52">
        <f>5900</f>
        <v>5900</v>
      </c>
      <c r="L19" s="56"/>
      <c r="M19" s="56"/>
      <c r="N19" s="52">
        <v>6100</v>
      </c>
      <c r="O19" s="52">
        <v>6380</v>
      </c>
      <c r="P19" s="12"/>
      <c r="R19" s="48"/>
      <c r="V19" s="66"/>
      <c r="X19" s="59"/>
    </row>
    <row r="20" spans="1:25" s="7" customFormat="1" ht="32.25" customHeight="1">
      <c r="A20" s="54">
        <v>5</v>
      </c>
      <c r="B20" s="53" t="s">
        <v>54</v>
      </c>
      <c r="C20" s="53" t="s">
        <v>35</v>
      </c>
      <c r="D20" s="53" t="s">
        <v>36</v>
      </c>
      <c r="E20" s="53" t="s">
        <v>36</v>
      </c>
      <c r="F20" s="53" t="s">
        <v>100</v>
      </c>
      <c r="G20" s="53" t="s">
        <v>39</v>
      </c>
      <c r="H20" s="53" t="s">
        <v>34</v>
      </c>
      <c r="I20" s="53" t="s">
        <v>37</v>
      </c>
      <c r="J20" s="51" t="s">
        <v>109</v>
      </c>
      <c r="K20" s="46">
        <f>51066.9</f>
        <v>51066.9</v>
      </c>
      <c r="L20" s="46"/>
      <c r="M20" s="46"/>
      <c r="N20" s="46">
        <v>53110</v>
      </c>
      <c r="O20" s="46">
        <v>55234</v>
      </c>
      <c r="P20" s="13"/>
      <c r="R20" s="48"/>
      <c r="S20" s="3"/>
      <c r="T20" s="3"/>
      <c r="V20" s="66">
        <v>3669.6</v>
      </c>
      <c r="W20" s="3"/>
      <c r="X20" s="59"/>
      <c r="Y20" s="3"/>
    </row>
    <row r="21" spans="1:24" s="3" customFormat="1" ht="15.75" customHeight="1">
      <c r="A21" s="54">
        <v>6</v>
      </c>
      <c r="B21" s="55" t="s">
        <v>32</v>
      </c>
      <c r="C21" s="55" t="s">
        <v>35</v>
      </c>
      <c r="D21" s="55" t="s">
        <v>36</v>
      </c>
      <c r="E21" s="55" t="s">
        <v>39</v>
      </c>
      <c r="F21" s="55" t="s">
        <v>32</v>
      </c>
      <c r="G21" s="55" t="s">
        <v>36</v>
      </c>
      <c r="H21" s="55" t="s">
        <v>34</v>
      </c>
      <c r="I21" s="55" t="s">
        <v>37</v>
      </c>
      <c r="J21" s="57" t="s">
        <v>16</v>
      </c>
      <c r="K21" s="56">
        <f>SUM(K22+K23+K24+K25)</f>
        <v>181361.3</v>
      </c>
      <c r="L21" s="56" t="e">
        <f>SUM(L22+#REF!+L23+L24)</f>
        <v>#REF!</v>
      </c>
      <c r="M21" s="56" t="e">
        <f>SUM(M22+#REF!+M23+M24)</f>
        <v>#REF!</v>
      </c>
      <c r="N21" s="56">
        <f>SUM(N22+N23+N24+N25)</f>
        <v>188902.40000000002</v>
      </c>
      <c r="O21" s="56">
        <f>SUM(O22+O23+O24+O25)</f>
        <v>196458.30000000002</v>
      </c>
      <c r="P21" s="12"/>
      <c r="R21" s="48"/>
      <c r="V21" s="66"/>
      <c r="X21" s="59"/>
    </row>
    <row r="22" spans="1:25" s="7" customFormat="1" ht="59.25" customHeight="1">
      <c r="A22" s="54">
        <v>7</v>
      </c>
      <c r="B22" s="53" t="s">
        <v>54</v>
      </c>
      <c r="C22" s="53" t="s">
        <v>35</v>
      </c>
      <c r="D22" s="53" t="s">
        <v>36</v>
      </c>
      <c r="E22" s="53" t="s">
        <v>39</v>
      </c>
      <c r="F22" s="53" t="s">
        <v>43</v>
      </c>
      <c r="G22" s="53" t="s">
        <v>36</v>
      </c>
      <c r="H22" s="53" t="s">
        <v>34</v>
      </c>
      <c r="I22" s="53" t="s">
        <v>37</v>
      </c>
      <c r="J22" s="51" t="s">
        <v>79</v>
      </c>
      <c r="K22" s="52">
        <v>180086.3</v>
      </c>
      <c r="L22" s="52"/>
      <c r="M22" s="52"/>
      <c r="N22" s="52">
        <v>187576.2</v>
      </c>
      <c r="O22" s="52">
        <v>195079.2</v>
      </c>
      <c r="P22" s="14"/>
      <c r="R22" s="48"/>
      <c r="S22" s="3"/>
      <c r="T22" s="3"/>
      <c r="V22" s="66"/>
      <c r="W22" s="3"/>
      <c r="X22" s="59"/>
      <c r="Y22" s="3"/>
    </row>
    <row r="23" spans="1:25" s="7" customFormat="1" ht="83.25" customHeight="1">
      <c r="A23" s="54">
        <v>8</v>
      </c>
      <c r="B23" s="53" t="s">
        <v>54</v>
      </c>
      <c r="C23" s="53" t="s">
        <v>35</v>
      </c>
      <c r="D23" s="53" t="s">
        <v>36</v>
      </c>
      <c r="E23" s="53" t="s">
        <v>39</v>
      </c>
      <c r="F23" s="53" t="s">
        <v>1</v>
      </c>
      <c r="G23" s="53" t="s">
        <v>36</v>
      </c>
      <c r="H23" s="53" t="s">
        <v>34</v>
      </c>
      <c r="I23" s="53" t="s">
        <v>37</v>
      </c>
      <c r="J23" s="51" t="s">
        <v>2</v>
      </c>
      <c r="K23" s="52">
        <f>455</f>
        <v>455</v>
      </c>
      <c r="L23" s="52"/>
      <c r="M23" s="52"/>
      <c r="N23" s="52">
        <v>473.2</v>
      </c>
      <c r="O23" s="52">
        <v>492.1</v>
      </c>
      <c r="P23" s="13"/>
      <c r="R23" s="47"/>
      <c r="S23" s="3"/>
      <c r="T23" s="3"/>
      <c r="V23" s="66"/>
      <c r="W23" s="3"/>
      <c r="X23" s="59"/>
      <c r="Y23" s="3"/>
    </row>
    <row r="24" spans="1:25" s="7" customFormat="1" ht="38.25">
      <c r="A24" s="54">
        <v>9</v>
      </c>
      <c r="B24" s="53" t="s">
        <v>54</v>
      </c>
      <c r="C24" s="53" t="s">
        <v>35</v>
      </c>
      <c r="D24" s="53" t="s">
        <v>36</v>
      </c>
      <c r="E24" s="53" t="s">
        <v>39</v>
      </c>
      <c r="F24" s="53" t="s">
        <v>15</v>
      </c>
      <c r="G24" s="53" t="s">
        <v>36</v>
      </c>
      <c r="H24" s="53" t="s">
        <v>34</v>
      </c>
      <c r="I24" s="53" t="s">
        <v>37</v>
      </c>
      <c r="J24" s="51" t="s">
        <v>80</v>
      </c>
      <c r="K24" s="52">
        <f>15+105+100</f>
        <v>220</v>
      </c>
      <c r="L24" s="52"/>
      <c r="M24" s="52"/>
      <c r="N24" s="52">
        <v>229</v>
      </c>
      <c r="O24" s="52">
        <v>238</v>
      </c>
      <c r="P24" s="8"/>
      <c r="R24" s="47"/>
      <c r="S24" s="3"/>
      <c r="T24" s="3"/>
      <c r="V24" s="66"/>
      <c r="W24" s="3"/>
      <c r="X24" s="59"/>
      <c r="Y24" s="3"/>
    </row>
    <row r="25" spans="1:25" s="7" customFormat="1" ht="38.25">
      <c r="A25" s="54">
        <v>10</v>
      </c>
      <c r="B25" s="53" t="s">
        <v>54</v>
      </c>
      <c r="C25" s="53" t="s">
        <v>35</v>
      </c>
      <c r="D25" s="53" t="s">
        <v>36</v>
      </c>
      <c r="E25" s="53" t="s">
        <v>39</v>
      </c>
      <c r="F25" s="53" t="s">
        <v>144</v>
      </c>
      <c r="G25" s="53" t="s">
        <v>36</v>
      </c>
      <c r="H25" s="53" t="s">
        <v>34</v>
      </c>
      <c r="I25" s="53" t="s">
        <v>37</v>
      </c>
      <c r="J25" s="80" t="s">
        <v>166</v>
      </c>
      <c r="K25" s="52">
        <v>600</v>
      </c>
      <c r="L25" s="52"/>
      <c r="M25" s="52"/>
      <c r="N25" s="52">
        <v>624</v>
      </c>
      <c r="O25" s="52">
        <v>649</v>
      </c>
      <c r="P25" s="8"/>
      <c r="R25" s="47"/>
      <c r="S25" s="3"/>
      <c r="T25" s="3"/>
      <c r="V25" s="66"/>
      <c r="W25" s="3"/>
      <c r="X25" s="59"/>
      <c r="Y25" s="3"/>
    </row>
    <row r="26" spans="1:24" s="3" customFormat="1" ht="12.75">
      <c r="A26" s="54">
        <v>11</v>
      </c>
      <c r="B26" s="55" t="s">
        <v>32</v>
      </c>
      <c r="C26" s="55" t="s">
        <v>35</v>
      </c>
      <c r="D26" s="55" t="s">
        <v>40</v>
      </c>
      <c r="E26" s="55" t="s">
        <v>33</v>
      </c>
      <c r="F26" s="55" t="s">
        <v>32</v>
      </c>
      <c r="G26" s="55" t="s">
        <v>33</v>
      </c>
      <c r="H26" s="55" t="s">
        <v>34</v>
      </c>
      <c r="I26" s="55" t="s">
        <v>32</v>
      </c>
      <c r="J26" s="57" t="s">
        <v>17</v>
      </c>
      <c r="K26" s="56">
        <f>SUM(K27:M29)</f>
        <v>6560</v>
      </c>
      <c r="L26" s="56">
        <f>SUM(L28:L29)</f>
        <v>0</v>
      </c>
      <c r="M26" s="56">
        <f>SUM(M28:M29)</f>
        <v>0</v>
      </c>
      <c r="N26" s="56">
        <f>SUM(N27:N29)</f>
        <v>6870</v>
      </c>
      <c r="O26" s="56">
        <f>SUM(O27:O29)</f>
        <v>7140</v>
      </c>
      <c r="P26" s="12"/>
      <c r="R26" s="47"/>
      <c r="X26" s="59"/>
    </row>
    <row r="27" spans="1:24" s="3" customFormat="1" ht="25.5">
      <c r="A27" s="54">
        <v>12</v>
      </c>
      <c r="B27" s="53" t="s">
        <v>54</v>
      </c>
      <c r="C27" s="53" t="s">
        <v>35</v>
      </c>
      <c r="D27" s="53" t="s">
        <v>40</v>
      </c>
      <c r="E27" s="53" t="s">
        <v>36</v>
      </c>
      <c r="F27" s="53" t="s">
        <v>135</v>
      </c>
      <c r="G27" s="53" t="s">
        <v>36</v>
      </c>
      <c r="H27" s="53" t="s">
        <v>34</v>
      </c>
      <c r="I27" s="53" t="s">
        <v>37</v>
      </c>
      <c r="J27" s="51" t="s">
        <v>136</v>
      </c>
      <c r="K27" s="52">
        <v>4550</v>
      </c>
      <c r="L27" s="52"/>
      <c r="M27" s="52"/>
      <c r="N27" s="52">
        <v>4780</v>
      </c>
      <c r="O27" s="52">
        <v>4970</v>
      </c>
      <c r="P27" s="12"/>
      <c r="R27" s="47"/>
      <c r="V27" s="66"/>
      <c r="X27" s="59"/>
    </row>
    <row r="28" spans="1:24" s="1" customFormat="1" ht="55.5" customHeight="1">
      <c r="A28" s="54">
        <v>13</v>
      </c>
      <c r="B28" s="53" t="s">
        <v>54</v>
      </c>
      <c r="C28" s="53" t="s">
        <v>35</v>
      </c>
      <c r="D28" s="53" t="s">
        <v>40</v>
      </c>
      <c r="E28" s="53" t="s">
        <v>36</v>
      </c>
      <c r="F28" s="53" t="s">
        <v>137</v>
      </c>
      <c r="G28" s="53" t="s">
        <v>36</v>
      </c>
      <c r="H28" s="53" t="s">
        <v>34</v>
      </c>
      <c r="I28" s="53" t="s">
        <v>37</v>
      </c>
      <c r="J28" s="51" t="s">
        <v>138</v>
      </c>
      <c r="K28" s="46">
        <v>1920</v>
      </c>
      <c r="L28" s="46"/>
      <c r="M28" s="46"/>
      <c r="N28" s="46">
        <v>2000</v>
      </c>
      <c r="O28" s="46">
        <v>2080</v>
      </c>
      <c r="P28" s="16"/>
      <c r="R28" s="47"/>
      <c r="V28" s="66"/>
      <c r="X28" s="5"/>
    </row>
    <row r="29" spans="1:24" s="1" customFormat="1" ht="19.5" customHeight="1">
      <c r="A29" s="54">
        <v>14</v>
      </c>
      <c r="B29" s="53" t="s">
        <v>54</v>
      </c>
      <c r="C29" s="53" t="s">
        <v>35</v>
      </c>
      <c r="D29" s="53" t="s">
        <v>40</v>
      </c>
      <c r="E29" s="53" t="s">
        <v>41</v>
      </c>
      <c r="F29" s="53" t="s">
        <v>43</v>
      </c>
      <c r="G29" s="53" t="s">
        <v>36</v>
      </c>
      <c r="H29" s="53" t="s">
        <v>34</v>
      </c>
      <c r="I29" s="53" t="s">
        <v>37</v>
      </c>
      <c r="J29" s="51" t="s">
        <v>66</v>
      </c>
      <c r="K29" s="46">
        <v>90</v>
      </c>
      <c r="L29" s="46"/>
      <c r="M29" s="46"/>
      <c r="N29" s="46">
        <v>90</v>
      </c>
      <c r="O29" s="46">
        <v>90</v>
      </c>
      <c r="P29" s="16"/>
      <c r="R29" s="48"/>
      <c r="V29" s="69"/>
      <c r="X29" s="87"/>
    </row>
    <row r="30" spans="1:24" s="1" customFormat="1" ht="19.5" customHeight="1">
      <c r="A30" s="54">
        <v>15</v>
      </c>
      <c r="B30" s="55" t="s">
        <v>32</v>
      </c>
      <c r="C30" s="55" t="s">
        <v>35</v>
      </c>
      <c r="D30" s="55" t="s">
        <v>42</v>
      </c>
      <c r="E30" s="55" t="s">
        <v>33</v>
      </c>
      <c r="F30" s="55" t="s">
        <v>32</v>
      </c>
      <c r="G30" s="55" t="s">
        <v>33</v>
      </c>
      <c r="H30" s="55" t="s">
        <v>34</v>
      </c>
      <c r="I30" s="55" t="s">
        <v>32</v>
      </c>
      <c r="J30" s="57" t="s">
        <v>18</v>
      </c>
      <c r="K30" s="56">
        <f>SUM(K31)</f>
        <v>800</v>
      </c>
      <c r="L30" s="56">
        <f>SUM(L31)</f>
        <v>0</v>
      </c>
      <c r="M30" s="56">
        <f>SUM(M31)</f>
        <v>0</v>
      </c>
      <c r="N30" s="56">
        <f>SUM(N31)</f>
        <v>830</v>
      </c>
      <c r="O30" s="56">
        <f>SUM(O31)</f>
        <v>870</v>
      </c>
      <c r="P30" s="16"/>
      <c r="R30" s="48"/>
      <c r="V30" s="67"/>
      <c r="X30" s="86"/>
    </row>
    <row r="31" spans="1:25" s="9" customFormat="1" ht="33" customHeight="1">
      <c r="A31" s="54">
        <v>16</v>
      </c>
      <c r="B31" s="53" t="s">
        <v>54</v>
      </c>
      <c r="C31" s="53" t="s">
        <v>35</v>
      </c>
      <c r="D31" s="53" t="s">
        <v>42</v>
      </c>
      <c r="E31" s="53" t="s">
        <v>41</v>
      </c>
      <c r="F31" s="53" t="s">
        <v>43</v>
      </c>
      <c r="G31" s="53" t="s">
        <v>36</v>
      </c>
      <c r="H31" s="53" t="s">
        <v>34</v>
      </c>
      <c r="I31" s="53" t="s">
        <v>37</v>
      </c>
      <c r="J31" s="51" t="s">
        <v>95</v>
      </c>
      <c r="K31" s="52">
        <v>800</v>
      </c>
      <c r="L31" s="52"/>
      <c r="M31" s="52"/>
      <c r="N31" s="52">
        <v>830</v>
      </c>
      <c r="O31" s="52">
        <v>870</v>
      </c>
      <c r="P31" s="17"/>
      <c r="R31" s="48"/>
      <c r="S31" s="1"/>
      <c r="T31" s="1"/>
      <c r="V31" s="67"/>
      <c r="W31" s="1"/>
      <c r="X31" s="87"/>
      <c r="Y31" s="1"/>
    </row>
    <row r="32" spans="1:25" s="9" customFormat="1" ht="33" customHeight="1">
      <c r="A32" s="54">
        <v>17</v>
      </c>
      <c r="B32" s="55" t="s">
        <v>32</v>
      </c>
      <c r="C32" s="55" t="s">
        <v>35</v>
      </c>
      <c r="D32" s="55" t="s">
        <v>45</v>
      </c>
      <c r="E32" s="55" t="s">
        <v>33</v>
      </c>
      <c r="F32" s="55" t="s">
        <v>32</v>
      </c>
      <c r="G32" s="55" t="s">
        <v>33</v>
      </c>
      <c r="H32" s="55" t="s">
        <v>34</v>
      </c>
      <c r="I32" s="55" t="s">
        <v>32</v>
      </c>
      <c r="J32" s="57" t="s">
        <v>46</v>
      </c>
      <c r="K32" s="56">
        <f>SUM(K33:K38)</f>
        <v>4863.400000000001</v>
      </c>
      <c r="L32" s="56" t="e">
        <f>SUM(#REF!)</f>
        <v>#REF!</v>
      </c>
      <c r="M32" s="56" t="e">
        <f>SUM(#REF!)</f>
        <v>#REF!</v>
      </c>
      <c r="N32" s="56">
        <f>SUM(N33:N38)</f>
        <v>4863.400000000001</v>
      </c>
      <c r="O32" s="56">
        <f>SUM(O33:O38)</f>
        <v>4863.400000000001</v>
      </c>
      <c r="P32" s="17"/>
      <c r="R32" s="48"/>
      <c r="S32" s="1"/>
      <c r="T32" s="1"/>
      <c r="V32" s="67"/>
      <c r="W32" s="1"/>
      <c r="X32" s="86"/>
      <c r="Y32" s="1"/>
    </row>
    <row r="33" spans="1:25" s="9" customFormat="1" ht="75.75" customHeight="1">
      <c r="A33" s="54">
        <v>18</v>
      </c>
      <c r="B33" s="53" t="s">
        <v>11</v>
      </c>
      <c r="C33" s="53" t="s">
        <v>35</v>
      </c>
      <c r="D33" s="53" t="s">
        <v>45</v>
      </c>
      <c r="E33" s="53" t="s">
        <v>40</v>
      </c>
      <c r="F33" s="53" t="s">
        <v>62</v>
      </c>
      <c r="G33" s="53" t="s">
        <v>40</v>
      </c>
      <c r="H33" s="53" t="s">
        <v>34</v>
      </c>
      <c r="I33" s="53" t="s">
        <v>47</v>
      </c>
      <c r="J33" s="51" t="s">
        <v>110</v>
      </c>
      <c r="K33" s="52">
        <v>4500</v>
      </c>
      <c r="L33" s="52"/>
      <c r="M33" s="52"/>
      <c r="N33" s="52">
        <v>4500</v>
      </c>
      <c r="O33" s="52">
        <v>4500</v>
      </c>
      <c r="P33" s="17"/>
      <c r="R33" s="48"/>
      <c r="S33" s="1"/>
      <c r="T33" s="5">
        <v>2200.8</v>
      </c>
      <c r="V33" s="67"/>
      <c r="W33" s="1"/>
      <c r="X33" s="86"/>
      <c r="Y33" s="1"/>
    </row>
    <row r="34" spans="1:25" s="9" customFormat="1" ht="66.75" customHeight="1">
      <c r="A34" s="54">
        <v>19</v>
      </c>
      <c r="B34" s="53" t="s">
        <v>11</v>
      </c>
      <c r="C34" s="53" t="s">
        <v>35</v>
      </c>
      <c r="D34" s="53" t="s">
        <v>45</v>
      </c>
      <c r="E34" s="53" t="s">
        <v>40</v>
      </c>
      <c r="F34" s="53" t="s">
        <v>61</v>
      </c>
      <c r="G34" s="53" t="s">
        <v>40</v>
      </c>
      <c r="H34" s="53" t="s">
        <v>34</v>
      </c>
      <c r="I34" s="53" t="s">
        <v>47</v>
      </c>
      <c r="J34" s="51" t="s">
        <v>112</v>
      </c>
      <c r="K34" s="52">
        <v>150</v>
      </c>
      <c r="L34" s="52"/>
      <c r="M34" s="52"/>
      <c r="N34" s="52">
        <v>150</v>
      </c>
      <c r="O34" s="52">
        <v>150</v>
      </c>
      <c r="P34" s="17"/>
      <c r="R34" s="48"/>
      <c r="S34" s="1"/>
      <c r="T34" s="1"/>
      <c r="V34" s="67"/>
      <c r="W34" s="1"/>
      <c r="X34" s="86"/>
      <c r="Y34" s="1"/>
    </row>
    <row r="35" spans="1:24" s="1" customFormat="1" ht="34.5" customHeight="1">
      <c r="A35" s="54">
        <v>20</v>
      </c>
      <c r="B35" s="53" t="s">
        <v>11</v>
      </c>
      <c r="C35" s="53" t="s">
        <v>35</v>
      </c>
      <c r="D35" s="53" t="s">
        <v>45</v>
      </c>
      <c r="E35" s="53" t="s">
        <v>40</v>
      </c>
      <c r="F35" s="53" t="s">
        <v>98</v>
      </c>
      <c r="G35" s="53" t="s">
        <v>40</v>
      </c>
      <c r="H35" s="53" t="s">
        <v>34</v>
      </c>
      <c r="I35" s="53" t="s">
        <v>47</v>
      </c>
      <c r="J35" s="51" t="s">
        <v>99</v>
      </c>
      <c r="K35" s="52">
        <v>179.3</v>
      </c>
      <c r="L35" s="52"/>
      <c r="M35" s="52"/>
      <c r="N35" s="52">
        <v>179.3</v>
      </c>
      <c r="O35" s="52">
        <v>179.3</v>
      </c>
      <c r="P35" s="16"/>
      <c r="R35" s="48"/>
      <c r="V35" s="67"/>
      <c r="X35" s="86"/>
    </row>
    <row r="36" spans="1:22" s="1" customFormat="1" ht="111" customHeight="1">
      <c r="A36" s="54">
        <v>21</v>
      </c>
      <c r="B36" s="53" t="s">
        <v>11</v>
      </c>
      <c r="C36" s="53" t="s">
        <v>35</v>
      </c>
      <c r="D36" s="53" t="s">
        <v>45</v>
      </c>
      <c r="E36" s="53" t="s">
        <v>40</v>
      </c>
      <c r="F36" s="53" t="s">
        <v>172</v>
      </c>
      <c r="G36" s="53" t="s">
        <v>40</v>
      </c>
      <c r="H36" s="53" t="s">
        <v>34</v>
      </c>
      <c r="I36" s="53" t="s">
        <v>47</v>
      </c>
      <c r="J36" s="51" t="s">
        <v>173</v>
      </c>
      <c r="K36" s="52">
        <v>9.7</v>
      </c>
      <c r="L36" s="52"/>
      <c r="M36" s="52"/>
      <c r="N36" s="52">
        <v>9.7</v>
      </c>
      <c r="O36" s="52">
        <v>9.7</v>
      </c>
      <c r="P36" s="16"/>
      <c r="R36" s="48"/>
      <c r="V36" s="69"/>
    </row>
    <row r="37" spans="1:22" s="1" customFormat="1" ht="77.25" customHeight="1">
      <c r="A37" s="54">
        <v>22</v>
      </c>
      <c r="B37" s="53" t="s">
        <v>11</v>
      </c>
      <c r="C37" s="53" t="s">
        <v>35</v>
      </c>
      <c r="D37" s="53" t="s">
        <v>45</v>
      </c>
      <c r="E37" s="53" t="s">
        <v>40</v>
      </c>
      <c r="F37" s="53" t="s">
        <v>117</v>
      </c>
      <c r="G37" s="53" t="s">
        <v>40</v>
      </c>
      <c r="H37" s="53" t="s">
        <v>34</v>
      </c>
      <c r="I37" s="53" t="s">
        <v>47</v>
      </c>
      <c r="J37" s="51" t="s">
        <v>118</v>
      </c>
      <c r="K37" s="52">
        <v>0.3</v>
      </c>
      <c r="L37" s="52"/>
      <c r="M37" s="52"/>
      <c r="N37" s="52">
        <v>0.3</v>
      </c>
      <c r="O37" s="52">
        <v>0.3</v>
      </c>
      <c r="P37" s="16"/>
      <c r="R37" s="48"/>
      <c r="V37" s="67"/>
    </row>
    <row r="38" spans="1:22" s="1" customFormat="1" ht="63.75">
      <c r="A38" s="54">
        <v>23</v>
      </c>
      <c r="B38" s="53" t="s">
        <v>11</v>
      </c>
      <c r="C38" s="53" t="s">
        <v>35</v>
      </c>
      <c r="D38" s="53" t="s">
        <v>45</v>
      </c>
      <c r="E38" s="53" t="s">
        <v>101</v>
      </c>
      <c r="F38" s="53" t="s">
        <v>102</v>
      </c>
      <c r="G38" s="53" t="s">
        <v>40</v>
      </c>
      <c r="H38" s="53" t="s">
        <v>34</v>
      </c>
      <c r="I38" s="53" t="s">
        <v>47</v>
      </c>
      <c r="J38" s="51" t="s">
        <v>103</v>
      </c>
      <c r="K38" s="52">
        <v>24.1</v>
      </c>
      <c r="L38" s="52"/>
      <c r="M38" s="52"/>
      <c r="N38" s="52">
        <v>24.1</v>
      </c>
      <c r="O38" s="52">
        <v>24.1</v>
      </c>
      <c r="P38" s="16"/>
      <c r="R38" s="48"/>
      <c r="V38" s="67"/>
    </row>
    <row r="39" spans="1:22" s="2" customFormat="1" ht="19.5" customHeight="1">
      <c r="A39" s="54">
        <v>24</v>
      </c>
      <c r="B39" s="55" t="s">
        <v>32</v>
      </c>
      <c r="C39" s="55" t="s">
        <v>35</v>
      </c>
      <c r="D39" s="55" t="s">
        <v>48</v>
      </c>
      <c r="E39" s="55" t="s">
        <v>33</v>
      </c>
      <c r="F39" s="55" t="s">
        <v>32</v>
      </c>
      <c r="G39" s="55" t="s">
        <v>33</v>
      </c>
      <c r="H39" s="55" t="s">
        <v>34</v>
      </c>
      <c r="I39" s="55" t="s">
        <v>32</v>
      </c>
      <c r="J39" s="57" t="s">
        <v>19</v>
      </c>
      <c r="K39" s="56">
        <f>SUM(K40:K41)</f>
        <v>550</v>
      </c>
      <c r="L39" s="56">
        <f>SUM(L40:L41)</f>
        <v>0</v>
      </c>
      <c r="M39" s="56">
        <f>SUM(M40:M41)</f>
        <v>0</v>
      </c>
      <c r="N39" s="56">
        <f>SUM(N40:N41)</f>
        <v>550</v>
      </c>
      <c r="O39" s="56">
        <f>SUM(O40:O41)</f>
        <v>550</v>
      </c>
      <c r="P39" s="15"/>
      <c r="R39" s="48"/>
      <c r="V39" s="68"/>
    </row>
    <row r="40" spans="1:22" s="2" customFormat="1" ht="32.25" customHeight="1">
      <c r="A40" s="54">
        <v>25</v>
      </c>
      <c r="B40" s="53" t="s">
        <v>93</v>
      </c>
      <c r="C40" s="53" t="s">
        <v>35</v>
      </c>
      <c r="D40" s="53" t="s">
        <v>48</v>
      </c>
      <c r="E40" s="53" t="s">
        <v>36</v>
      </c>
      <c r="F40" s="53" t="s">
        <v>43</v>
      </c>
      <c r="G40" s="53" t="s">
        <v>36</v>
      </c>
      <c r="H40" s="53" t="s">
        <v>34</v>
      </c>
      <c r="I40" s="53" t="s">
        <v>47</v>
      </c>
      <c r="J40" s="51" t="s">
        <v>0</v>
      </c>
      <c r="K40" s="52">
        <f>1184-830-37</f>
        <v>317</v>
      </c>
      <c r="L40" s="52"/>
      <c r="M40" s="52"/>
      <c r="N40" s="52">
        <v>317</v>
      </c>
      <c r="O40" s="52">
        <v>317</v>
      </c>
      <c r="P40" s="15"/>
      <c r="R40" s="48"/>
      <c r="V40" s="68"/>
    </row>
    <row r="41" spans="1:22" s="3" customFormat="1" ht="22.5" customHeight="1">
      <c r="A41" s="54">
        <v>26</v>
      </c>
      <c r="B41" s="53" t="s">
        <v>93</v>
      </c>
      <c r="C41" s="53" t="s">
        <v>35</v>
      </c>
      <c r="D41" s="53" t="s">
        <v>48</v>
      </c>
      <c r="E41" s="53" t="s">
        <v>36</v>
      </c>
      <c r="F41" s="53" t="s">
        <v>3</v>
      </c>
      <c r="G41" s="53" t="s">
        <v>36</v>
      </c>
      <c r="H41" s="53" t="s">
        <v>34</v>
      </c>
      <c r="I41" s="53" t="s">
        <v>47</v>
      </c>
      <c r="J41" s="51" t="s">
        <v>4</v>
      </c>
      <c r="K41" s="52">
        <f>K42+K43</f>
        <v>233</v>
      </c>
      <c r="L41" s="52"/>
      <c r="M41" s="52"/>
      <c r="N41" s="52">
        <f>N42+N43</f>
        <v>233</v>
      </c>
      <c r="O41" s="52">
        <f>O42+O43</f>
        <v>233</v>
      </c>
      <c r="P41" s="12"/>
      <c r="R41" s="48"/>
      <c r="V41" s="66"/>
    </row>
    <row r="42" spans="1:22" s="3" customFormat="1" ht="22.5" customHeight="1">
      <c r="A42" s="54">
        <v>27</v>
      </c>
      <c r="B42" s="53" t="s">
        <v>93</v>
      </c>
      <c r="C42" s="53" t="s">
        <v>35</v>
      </c>
      <c r="D42" s="53" t="s">
        <v>48</v>
      </c>
      <c r="E42" s="53" t="s">
        <v>36</v>
      </c>
      <c r="F42" s="53" t="s">
        <v>167</v>
      </c>
      <c r="G42" s="53" t="s">
        <v>36</v>
      </c>
      <c r="H42" s="53" t="s">
        <v>34</v>
      </c>
      <c r="I42" s="53" t="s">
        <v>47</v>
      </c>
      <c r="J42" s="80" t="s">
        <v>168</v>
      </c>
      <c r="K42" s="52">
        <f>5235-4502-515</f>
        <v>218</v>
      </c>
      <c r="L42" s="52"/>
      <c r="M42" s="52"/>
      <c r="N42" s="52">
        <v>218</v>
      </c>
      <c r="O42" s="52">
        <v>218</v>
      </c>
      <c r="P42" s="12"/>
      <c r="R42" s="48"/>
      <c r="V42" s="66"/>
    </row>
    <row r="43" spans="1:22" s="3" customFormat="1" ht="22.5" customHeight="1">
      <c r="A43" s="54">
        <v>28</v>
      </c>
      <c r="B43" s="53" t="s">
        <v>93</v>
      </c>
      <c r="C43" s="53" t="s">
        <v>35</v>
      </c>
      <c r="D43" s="53" t="s">
        <v>48</v>
      </c>
      <c r="E43" s="53" t="s">
        <v>36</v>
      </c>
      <c r="F43" s="53" t="s">
        <v>169</v>
      </c>
      <c r="G43" s="53" t="s">
        <v>36</v>
      </c>
      <c r="H43" s="53" t="s">
        <v>34</v>
      </c>
      <c r="I43" s="53" t="s">
        <v>47</v>
      </c>
      <c r="J43" s="80" t="s">
        <v>170</v>
      </c>
      <c r="K43" s="52">
        <v>15</v>
      </c>
      <c r="L43" s="52"/>
      <c r="M43" s="52"/>
      <c r="N43" s="52">
        <v>15</v>
      </c>
      <c r="O43" s="52">
        <v>15</v>
      </c>
      <c r="P43" s="12"/>
      <c r="R43" s="48"/>
      <c r="V43" s="66"/>
    </row>
    <row r="44" spans="1:22" s="2" customFormat="1" ht="25.5">
      <c r="A44" s="54">
        <v>29</v>
      </c>
      <c r="B44" s="55" t="s">
        <v>32</v>
      </c>
      <c r="C44" s="55" t="s">
        <v>35</v>
      </c>
      <c r="D44" s="55" t="s">
        <v>60</v>
      </c>
      <c r="E44" s="55" t="s">
        <v>33</v>
      </c>
      <c r="F44" s="55" t="s">
        <v>32</v>
      </c>
      <c r="G44" s="55" t="s">
        <v>33</v>
      </c>
      <c r="H44" s="55" t="s">
        <v>34</v>
      </c>
      <c r="I44" s="55" t="s">
        <v>32</v>
      </c>
      <c r="J44" s="57" t="s">
        <v>5</v>
      </c>
      <c r="K44" s="56">
        <f>SUM(K45:K46)</f>
        <v>1587.2</v>
      </c>
      <c r="L44" s="56" t="e">
        <f>SUM(#REF!)</f>
        <v>#REF!</v>
      </c>
      <c r="M44" s="56" t="e">
        <f>SUM(#REF!)</f>
        <v>#REF!</v>
      </c>
      <c r="N44" s="56">
        <f>SUM(N45:N46)</f>
        <v>1587.2</v>
      </c>
      <c r="O44" s="56">
        <f>SUM(O45:O46)</f>
        <v>1587.2</v>
      </c>
      <c r="P44" s="15"/>
      <c r="R44" s="48"/>
      <c r="V44" s="68"/>
    </row>
    <row r="45" spans="1:22" s="2" customFormat="1" ht="44.25" customHeight="1">
      <c r="A45" s="54">
        <v>30</v>
      </c>
      <c r="B45" s="53" t="s">
        <v>78</v>
      </c>
      <c r="C45" s="53" t="s">
        <v>35</v>
      </c>
      <c r="D45" s="53" t="s">
        <v>60</v>
      </c>
      <c r="E45" s="53" t="s">
        <v>36</v>
      </c>
      <c r="F45" s="53" t="s">
        <v>107</v>
      </c>
      <c r="G45" s="53" t="s">
        <v>40</v>
      </c>
      <c r="H45" s="53" t="s">
        <v>34</v>
      </c>
      <c r="I45" s="53" t="s">
        <v>52</v>
      </c>
      <c r="J45" s="51" t="s">
        <v>119</v>
      </c>
      <c r="K45" s="52">
        <v>1064</v>
      </c>
      <c r="L45" s="52"/>
      <c r="M45" s="52"/>
      <c r="N45" s="52">
        <v>1064</v>
      </c>
      <c r="O45" s="52">
        <v>1064</v>
      </c>
      <c r="P45" s="15"/>
      <c r="R45" s="48"/>
      <c r="T45" s="2">
        <v>64</v>
      </c>
      <c r="V45" s="68"/>
    </row>
    <row r="46" spans="1:22" s="2" customFormat="1" ht="27" customHeight="1">
      <c r="A46" s="54">
        <v>31</v>
      </c>
      <c r="B46" s="53" t="s">
        <v>78</v>
      </c>
      <c r="C46" s="53" t="s">
        <v>35</v>
      </c>
      <c r="D46" s="53" t="s">
        <v>60</v>
      </c>
      <c r="E46" s="53" t="s">
        <v>39</v>
      </c>
      <c r="F46" s="53" t="s">
        <v>107</v>
      </c>
      <c r="G46" s="53" t="s">
        <v>40</v>
      </c>
      <c r="H46" s="53" t="s">
        <v>34</v>
      </c>
      <c r="I46" s="53" t="s">
        <v>52</v>
      </c>
      <c r="J46" s="51" t="s">
        <v>108</v>
      </c>
      <c r="K46" s="52">
        <v>523.2</v>
      </c>
      <c r="L46" s="52"/>
      <c r="M46" s="52"/>
      <c r="N46" s="52">
        <v>523.2</v>
      </c>
      <c r="O46" s="52">
        <v>523.2</v>
      </c>
      <c r="P46" s="15"/>
      <c r="R46" s="48"/>
      <c r="T46" s="2">
        <f>275.7+66.8</f>
        <v>342.5</v>
      </c>
      <c r="V46" s="68"/>
    </row>
    <row r="47" spans="1:22" s="5" customFormat="1" ht="17.25" customHeight="1">
      <c r="A47" s="54">
        <v>32</v>
      </c>
      <c r="B47" s="55" t="s">
        <v>32</v>
      </c>
      <c r="C47" s="55" t="s">
        <v>35</v>
      </c>
      <c r="D47" s="55" t="s">
        <v>49</v>
      </c>
      <c r="E47" s="55" t="s">
        <v>33</v>
      </c>
      <c r="F47" s="55" t="s">
        <v>32</v>
      </c>
      <c r="G47" s="55" t="s">
        <v>33</v>
      </c>
      <c r="H47" s="55" t="s">
        <v>34</v>
      </c>
      <c r="I47" s="55" t="s">
        <v>32</v>
      </c>
      <c r="J47" s="57" t="s">
        <v>50</v>
      </c>
      <c r="K47" s="56">
        <f>SUM(K48:K48)</f>
        <v>200</v>
      </c>
      <c r="L47" s="56">
        <f>SUM(L48:L48)</f>
        <v>0</v>
      </c>
      <c r="M47" s="56">
        <f>SUM(M48:M48)</f>
        <v>0</v>
      </c>
      <c r="N47" s="56">
        <f>SUM(N48:N48)</f>
        <v>200</v>
      </c>
      <c r="O47" s="56">
        <f>SUM(O48:O48)</f>
        <v>200</v>
      </c>
      <c r="P47" s="18"/>
      <c r="R47" s="48"/>
      <c r="V47" s="69"/>
    </row>
    <row r="48" spans="1:22" s="3" customFormat="1" ht="46.5" customHeight="1">
      <c r="A48" s="54">
        <v>33</v>
      </c>
      <c r="B48" s="53" t="s">
        <v>11</v>
      </c>
      <c r="C48" s="53" t="s">
        <v>35</v>
      </c>
      <c r="D48" s="53" t="s">
        <v>49</v>
      </c>
      <c r="E48" s="53" t="s">
        <v>56</v>
      </c>
      <c r="F48" s="53" t="s">
        <v>62</v>
      </c>
      <c r="G48" s="53" t="s">
        <v>40</v>
      </c>
      <c r="H48" s="53" t="s">
        <v>34</v>
      </c>
      <c r="I48" s="53" t="s">
        <v>57</v>
      </c>
      <c r="J48" s="51" t="s">
        <v>111</v>
      </c>
      <c r="K48" s="52">
        <v>200</v>
      </c>
      <c r="L48" s="52"/>
      <c r="M48" s="52"/>
      <c r="N48" s="52">
        <v>200</v>
      </c>
      <c r="O48" s="52">
        <v>200</v>
      </c>
      <c r="P48" s="12"/>
      <c r="R48" s="48"/>
      <c r="T48" s="3">
        <v>296</v>
      </c>
      <c r="V48" s="66"/>
    </row>
    <row r="49" spans="1:25" s="10" customFormat="1" ht="20.25" customHeight="1">
      <c r="A49" s="54">
        <v>34</v>
      </c>
      <c r="B49" s="55" t="s">
        <v>32</v>
      </c>
      <c r="C49" s="55" t="s">
        <v>35</v>
      </c>
      <c r="D49" s="55" t="s">
        <v>51</v>
      </c>
      <c r="E49" s="55" t="s">
        <v>33</v>
      </c>
      <c r="F49" s="55" t="s">
        <v>32</v>
      </c>
      <c r="G49" s="55" t="s">
        <v>33</v>
      </c>
      <c r="H49" s="55" t="s">
        <v>34</v>
      </c>
      <c r="I49" s="55" t="s">
        <v>32</v>
      </c>
      <c r="J49" s="57" t="s">
        <v>20</v>
      </c>
      <c r="K49" s="56">
        <f>SUM(K50:K62)</f>
        <v>90.3</v>
      </c>
      <c r="L49" s="56">
        <f>SUM(L62:L62)</f>
        <v>0</v>
      </c>
      <c r="M49" s="56">
        <f>SUM(M62:M62)</f>
        <v>0</v>
      </c>
      <c r="N49" s="56">
        <f>SUM(N50:N62)</f>
        <v>90</v>
      </c>
      <c r="O49" s="56">
        <f>SUM(O50:O62)</f>
        <v>90</v>
      </c>
      <c r="P49" s="20" t="e">
        <f>#REF!+#REF!</f>
        <v>#REF!</v>
      </c>
      <c r="Q49" s="20" t="e">
        <f>#REF!+#REF!</f>
        <v>#REF!</v>
      </c>
      <c r="R49" s="48"/>
      <c r="S49" s="5"/>
      <c r="T49" s="5"/>
      <c r="V49" s="69"/>
      <c r="W49" s="5"/>
      <c r="X49" s="87"/>
      <c r="Y49" s="5"/>
    </row>
    <row r="50" spans="1:25" s="10" customFormat="1" ht="86.25" customHeight="1">
      <c r="A50" s="54">
        <v>35</v>
      </c>
      <c r="B50" s="53" t="s">
        <v>146</v>
      </c>
      <c r="C50" s="53" t="s">
        <v>35</v>
      </c>
      <c r="D50" s="53" t="s">
        <v>51</v>
      </c>
      <c r="E50" s="53" t="s">
        <v>36</v>
      </c>
      <c r="F50" s="53" t="s">
        <v>6</v>
      </c>
      <c r="G50" s="53" t="s">
        <v>36</v>
      </c>
      <c r="H50" s="53" t="s">
        <v>34</v>
      </c>
      <c r="I50" s="53" t="s">
        <v>44</v>
      </c>
      <c r="J50" s="58" t="s">
        <v>161</v>
      </c>
      <c r="K50" s="52">
        <f>0.5+2</f>
        <v>2.5</v>
      </c>
      <c r="L50" s="52"/>
      <c r="M50" s="52"/>
      <c r="N50" s="52">
        <v>2.5</v>
      </c>
      <c r="O50" s="52">
        <v>2.5</v>
      </c>
      <c r="P50" s="44"/>
      <c r="Q50" s="44"/>
      <c r="R50" s="48"/>
      <c r="S50" s="5"/>
      <c r="T50" s="5"/>
      <c r="V50" s="69"/>
      <c r="W50" s="5"/>
      <c r="X50" s="87"/>
      <c r="Y50" s="5"/>
    </row>
    <row r="51" spans="1:25" s="10" customFormat="1" ht="81.75" customHeight="1">
      <c r="A51" s="54">
        <v>36</v>
      </c>
      <c r="B51" s="53" t="s">
        <v>146</v>
      </c>
      <c r="C51" s="53" t="s">
        <v>35</v>
      </c>
      <c r="D51" s="53" t="s">
        <v>51</v>
      </c>
      <c r="E51" s="53" t="s">
        <v>36</v>
      </c>
      <c r="F51" s="53" t="s">
        <v>147</v>
      </c>
      <c r="G51" s="53" t="s">
        <v>36</v>
      </c>
      <c r="H51" s="53" t="s">
        <v>34</v>
      </c>
      <c r="I51" s="53" t="s">
        <v>44</v>
      </c>
      <c r="J51" s="64" t="s">
        <v>148</v>
      </c>
      <c r="K51" s="52">
        <f>2.5+1.5</f>
        <v>4</v>
      </c>
      <c r="L51" s="52"/>
      <c r="M51" s="52"/>
      <c r="N51" s="52">
        <v>4</v>
      </c>
      <c r="O51" s="52">
        <v>4</v>
      </c>
      <c r="P51" s="44"/>
      <c r="Q51" s="44"/>
      <c r="R51" s="48"/>
      <c r="S51" s="5"/>
      <c r="T51" s="5"/>
      <c r="V51" s="69"/>
      <c r="W51" s="5"/>
      <c r="X51" s="87"/>
      <c r="Y51" s="5"/>
    </row>
    <row r="52" spans="1:25" s="10" customFormat="1" ht="81.75" customHeight="1">
      <c r="A52" s="54">
        <v>37</v>
      </c>
      <c r="B52" s="53" t="s">
        <v>149</v>
      </c>
      <c r="C52" s="53" t="s">
        <v>35</v>
      </c>
      <c r="D52" s="53" t="s">
        <v>51</v>
      </c>
      <c r="E52" s="53" t="s">
        <v>36</v>
      </c>
      <c r="F52" s="53" t="s">
        <v>6</v>
      </c>
      <c r="G52" s="53" t="s">
        <v>36</v>
      </c>
      <c r="H52" s="53" t="s">
        <v>34</v>
      </c>
      <c r="I52" s="53" t="s">
        <v>44</v>
      </c>
      <c r="J52" s="58" t="s">
        <v>161</v>
      </c>
      <c r="K52" s="52">
        <v>0.5</v>
      </c>
      <c r="L52" s="52"/>
      <c r="M52" s="52"/>
      <c r="N52" s="52">
        <v>0.5</v>
      </c>
      <c r="O52" s="52">
        <v>0.5</v>
      </c>
      <c r="P52" s="44"/>
      <c r="Q52" s="44"/>
      <c r="R52" s="48"/>
      <c r="S52" s="5"/>
      <c r="T52" s="5"/>
      <c r="V52" s="69"/>
      <c r="W52" s="5"/>
      <c r="X52" s="87"/>
      <c r="Y52" s="5"/>
    </row>
    <row r="53" spans="1:25" s="10" customFormat="1" ht="81.75" customHeight="1">
      <c r="A53" s="54">
        <v>38</v>
      </c>
      <c r="B53" s="53" t="s">
        <v>149</v>
      </c>
      <c r="C53" s="53" t="s">
        <v>35</v>
      </c>
      <c r="D53" s="53" t="s">
        <v>51</v>
      </c>
      <c r="E53" s="53" t="s">
        <v>36</v>
      </c>
      <c r="F53" s="53" t="s">
        <v>147</v>
      </c>
      <c r="G53" s="53" t="s">
        <v>36</v>
      </c>
      <c r="H53" s="53" t="s">
        <v>34</v>
      </c>
      <c r="I53" s="53" t="s">
        <v>44</v>
      </c>
      <c r="J53" s="58" t="s">
        <v>148</v>
      </c>
      <c r="K53" s="52">
        <f>10+13</f>
        <v>23</v>
      </c>
      <c r="L53" s="52"/>
      <c r="M53" s="52"/>
      <c r="N53" s="52">
        <v>23</v>
      </c>
      <c r="O53" s="52">
        <v>23</v>
      </c>
      <c r="P53" s="44"/>
      <c r="Q53" s="44"/>
      <c r="R53" s="48"/>
      <c r="S53" s="5"/>
      <c r="T53" s="5"/>
      <c r="V53" s="69"/>
      <c r="W53" s="5"/>
      <c r="X53" s="87"/>
      <c r="Y53" s="5"/>
    </row>
    <row r="54" spans="1:25" s="10" customFormat="1" ht="69.75" customHeight="1">
      <c r="A54" s="54">
        <v>39</v>
      </c>
      <c r="B54" s="53" t="s">
        <v>149</v>
      </c>
      <c r="C54" s="53" t="s">
        <v>35</v>
      </c>
      <c r="D54" s="53" t="s">
        <v>51</v>
      </c>
      <c r="E54" s="53" t="s">
        <v>36</v>
      </c>
      <c r="F54" s="53" t="s">
        <v>150</v>
      </c>
      <c r="G54" s="53" t="s">
        <v>36</v>
      </c>
      <c r="H54" s="53" t="s">
        <v>34</v>
      </c>
      <c r="I54" s="53" t="s">
        <v>44</v>
      </c>
      <c r="J54" s="58" t="s">
        <v>151</v>
      </c>
      <c r="K54" s="52">
        <f>5</f>
        <v>5</v>
      </c>
      <c r="L54" s="52"/>
      <c r="M54" s="52"/>
      <c r="N54" s="52">
        <v>5</v>
      </c>
      <c r="O54" s="52">
        <v>5</v>
      </c>
      <c r="P54" s="44"/>
      <c r="Q54" s="44"/>
      <c r="R54" s="48"/>
      <c r="S54" s="5"/>
      <c r="T54" s="5"/>
      <c r="V54" s="69"/>
      <c r="W54" s="5"/>
      <c r="X54" s="87"/>
      <c r="Y54" s="5"/>
    </row>
    <row r="55" spans="1:25" s="10" customFormat="1" ht="72.75" customHeight="1">
      <c r="A55" s="54">
        <v>40</v>
      </c>
      <c r="B55" s="53" t="s">
        <v>149</v>
      </c>
      <c r="C55" s="53" t="s">
        <v>35</v>
      </c>
      <c r="D55" s="53" t="s">
        <v>51</v>
      </c>
      <c r="E55" s="53" t="s">
        <v>36</v>
      </c>
      <c r="F55" s="53" t="s">
        <v>152</v>
      </c>
      <c r="G55" s="53" t="s">
        <v>36</v>
      </c>
      <c r="H55" s="53" t="s">
        <v>34</v>
      </c>
      <c r="I55" s="53" t="s">
        <v>44</v>
      </c>
      <c r="J55" s="58" t="s">
        <v>153</v>
      </c>
      <c r="K55" s="52">
        <v>25</v>
      </c>
      <c r="L55" s="52"/>
      <c r="M55" s="52"/>
      <c r="N55" s="52">
        <v>25</v>
      </c>
      <c r="O55" s="52">
        <v>25</v>
      </c>
      <c r="P55" s="44"/>
      <c r="Q55" s="44"/>
      <c r="R55" s="48"/>
      <c r="S55" s="5"/>
      <c r="T55" s="5"/>
      <c r="V55" s="69"/>
      <c r="W55" s="5"/>
      <c r="X55" s="87"/>
      <c r="Y55" s="5"/>
    </row>
    <row r="56" spans="1:25" s="10" customFormat="1" ht="86.25" customHeight="1">
      <c r="A56" s="54">
        <v>41</v>
      </c>
      <c r="B56" s="53" t="s">
        <v>149</v>
      </c>
      <c r="C56" s="53" t="s">
        <v>35</v>
      </c>
      <c r="D56" s="53" t="s">
        <v>51</v>
      </c>
      <c r="E56" s="53" t="s">
        <v>36</v>
      </c>
      <c r="F56" s="53" t="s">
        <v>143</v>
      </c>
      <c r="G56" s="53" t="s">
        <v>36</v>
      </c>
      <c r="H56" s="53" t="s">
        <v>34</v>
      </c>
      <c r="I56" s="53" t="s">
        <v>44</v>
      </c>
      <c r="J56" s="63" t="s">
        <v>142</v>
      </c>
      <c r="K56" s="52">
        <f>10+1.1-8.8</f>
        <v>2.299999999999999</v>
      </c>
      <c r="L56" s="52"/>
      <c r="M56" s="52"/>
      <c r="N56" s="52">
        <v>2.5</v>
      </c>
      <c r="O56" s="52">
        <v>2.5</v>
      </c>
      <c r="P56" s="44"/>
      <c r="Q56" s="44"/>
      <c r="R56" s="48"/>
      <c r="S56" s="5"/>
      <c r="T56" s="5"/>
      <c r="V56" s="69"/>
      <c r="W56" s="5"/>
      <c r="X56" s="87"/>
      <c r="Y56" s="5"/>
    </row>
    <row r="57" spans="1:25" s="10" customFormat="1" ht="86.25" customHeight="1">
      <c r="A57" s="54">
        <v>42</v>
      </c>
      <c r="B57" s="53" t="s">
        <v>115</v>
      </c>
      <c r="C57" s="53" t="s">
        <v>35</v>
      </c>
      <c r="D57" s="53" t="s">
        <v>51</v>
      </c>
      <c r="E57" s="53" t="s">
        <v>36</v>
      </c>
      <c r="F57" s="53" t="s">
        <v>174</v>
      </c>
      <c r="G57" s="53" t="s">
        <v>36</v>
      </c>
      <c r="H57" s="53" t="s">
        <v>34</v>
      </c>
      <c r="I57" s="53" t="s">
        <v>44</v>
      </c>
      <c r="J57" s="63" t="s">
        <v>175</v>
      </c>
      <c r="K57" s="52">
        <v>10</v>
      </c>
      <c r="L57" s="52"/>
      <c r="M57" s="52"/>
      <c r="N57" s="52">
        <v>10</v>
      </c>
      <c r="O57" s="52">
        <v>10</v>
      </c>
      <c r="P57" s="44"/>
      <c r="Q57" s="44"/>
      <c r="R57" s="48"/>
      <c r="S57" s="5"/>
      <c r="T57" s="5"/>
      <c r="V57" s="69"/>
      <c r="W57" s="5"/>
      <c r="X57" s="87"/>
      <c r="Y57" s="5"/>
    </row>
    <row r="58" spans="1:25" s="10" customFormat="1" ht="65.25" customHeight="1">
      <c r="A58" s="54">
        <v>43</v>
      </c>
      <c r="B58" s="53" t="s">
        <v>149</v>
      </c>
      <c r="C58" s="53" t="s">
        <v>35</v>
      </c>
      <c r="D58" s="53" t="s">
        <v>51</v>
      </c>
      <c r="E58" s="53" t="s">
        <v>36</v>
      </c>
      <c r="F58" s="53" t="s">
        <v>154</v>
      </c>
      <c r="G58" s="53" t="s">
        <v>36</v>
      </c>
      <c r="H58" s="53" t="s">
        <v>34</v>
      </c>
      <c r="I58" s="53" t="s">
        <v>44</v>
      </c>
      <c r="J58" s="63" t="s">
        <v>155</v>
      </c>
      <c r="K58" s="52">
        <v>1</v>
      </c>
      <c r="L58" s="52"/>
      <c r="M58" s="52"/>
      <c r="N58" s="52">
        <v>1</v>
      </c>
      <c r="O58" s="52">
        <v>1</v>
      </c>
      <c r="P58" s="44"/>
      <c r="Q58" s="44"/>
      <c r="R58" s="48"/>
      <c r="S58" s="5"/>
      <c r="T58" s="5"/>
      <c r="V58" s="69"/>
      <c r="W58" s="5"/>
      <c r="X58" s="87"/>
      <c r="Y58" s="5"/>
    </row>
    <row r="59" spans="1:25" s="10" customFormat="1" ht="62.25" customHeight="1">
      <c r="A59" s="54">
        <v>44</v>
      </c>
      <c r="B59" s="53" t="s">
        <v>149</v>
      </c>
      <c r="C59" s="53" t="s">
        <v>35</v>
      </c>
      <c r="D59" s="53" t="s">
        <v>51</v>
      </c>
      <c r="E59" s="53" t="s">
        <v>36</v>
      </c>
      <c r="F59" s="53" t="s">
        <v>156</v>
      </c>
      <c r="G59" s="53" t="s">
        <v>36</v>
      </c>
      <c r="H59" s="53" t="s">
        <v>34</v>
      </c>
      <c r="I59" s="53" t="s">
        <v>44</v>
      </c>
      <c r="J59" s="63" t="s">
        <v>157</v>
      </c>
      <c r="K59" s="52">
        <f>12-11</f>
        <v>1</v>
      </c>
      <c r="L59" s="52"/>
      <c r="M59" s="52"/>
      <c r="N59" s="52">
        <v>1</v>
      </c>
      <c r="O59" s="52">
        <v>1</v>
      </c>
      <c r="P59" s="44"/>
      <c r="Q59" s="44"/>
      <c r="R59" s="48"/>
      <c r="S59" s="5"/>
      <c r="T59" s="5"/>
      <c r="V59" s="69"/>
      <c r="W59" s="5"/>
      <c r="X59" s="87"/>
      <c r="Y59" s="5"/>
    </row>
    <row r="60" spans="1:25" s="10" customFormat="1" ht="66.75" customHeight="1">
      <c r="A60" s="54">
        <v>45</v>
      </c>
      <c r="B60" s="53" t="s">
        <v>146</v>
      </c>
      <c r="C60" s="53" t="s">
        <v>35</v>
      </c>
      <c r="D60" s="53" t="s">
        <v>51</v>
      </c>
      <c r="E60" s="53" t="s">
        <v>36</v>
      </c>
      <c r="F60" s="53" t="s">
        <v>158</v>
      </c>
      <c r="G60" s="53" t="s">
        <v>36</v>
      </c>
      <c r="H60" s="53" t="s">
        <v>34</v>
      </c>
      <c r="I60" s="53" t="s">
        <v>44</v>
      </c>
      <c r="J60" s="64" t="s">
        <v>159</v>
      </c>
      <c r="K60" s="52">
        <v>1</v>
      </c>
      <c r="L60" s="52"/>
      <c r="M60" s="52"/>
      <c r="N60" s="52">
        <v>0.5</v>
      </c>
      <c r="O60" s="52">
        <v>0.5</v>
      </c>
      <c r="P60" s="44"/>
      <c r="Q60" s="44"/>
      <c r="R60" s="48"/>
      <c r="S60" s="5"/>
      <c r="T60" s="5"/>
      <c r="V60" s="69"/>
      <c r="W60" s="5"/>
      <c r="X60" s="87"/>
      <c r="Y60" s="5"/>
    </row>
    <row r="61" spans="1:25" s="10" customFormat="1" ht="64.5" customHeight="1">
      <c r="A61" s="54">
        <v>46</v>
      </c>
      <c r="B61" s="53" t="s">
        <v>149</v>
      </c>
      <c r="C61" s="53" t="s">
        <v>35</v>
      </c>
      <c r="D61" s="53" t="s">
        <v>51</v>
      </c>
      <c r="E61" s="53" t="s">
        <v>36</v>
      </c>
      <c r="F61" s="53" t="s">
        <v>158</v>
      </c>
      <c r="G61" s="53" t="s">
        <v>36</v>
      </c>
      <c r="H61" s="53" t="s">
        <v>34</v>
      </c>
      <c r="I61" s="53" t="s">
        <v>44</v>
      </c>
      <c r="J61" s="58" t="s">
        <v>159</v>
      </c>
      <c r="K61" s="52">
        <v>10</v>
      </c>
      <c r="L61" s="52"/>
      <c r="M61" s="52"/>
      <c r="N61" s="52">
        <v>10</v>
      </c>
      <c r="O61" s="52">
        <v>10</v>
      </c>
      <c r="P61" s="44"/>
      <c r="Q61" s="44"/>
      <c r="R61" s="48"/>
      <c r="S61" s="5"/>
      <c r="T61" s="5"/>
      <c r="V61" s="69"/>
      <c r="W61" s="5"/>
      <c r="X61" s="87"/>
      <c r="Y61" s="5"/>
    </row>
    <row r="62" spans="1:24" s="2" customFormat="1" ht="51">
      <c r="A62" s="54">
        <v>47</v>
      </c>
      <c r="B62" s="53" t="s">
        <v>11</v>
      </c>
      <c r="C62" s="53" t="s">
        <v>35</v>
      </c>
      <c r="D62" s="53" t="s">
        <v>51</v>
      </c>
      <c r="E62" s="53" t="s">
        <v>116</v>
      </c>
      <c r="F62" s="53" t="s">
        <v>129</v>
      </c>
      <c r="G62" s="53" t="s">
        <v>40</v>
      </c>
      <c r="H62" s="53" t="s">
        <v>34</v>
      </c>
      <c r="I62" s="53" t="s">
        <v>44</v>
      </c>
      <c r="J62" s="51" t="s">
        <v>160</v>
      </c>
      <c r="K62" s="52">
        <f>10-5</f>
        <v>5</v>
      </c>
      <c r="L62" s="52"/>
      <c r="M62" s="52"/>
      <c r="N62" s="52">
        <v>5</v>
      </c>
      <c r="O62" s="52">
        <v>5</v>
      </c>
      <c r="P62" s="15"/>
      <c r="R62" s="48"/>
      <c r="V62" s="68"/>
      <c r="X62" s="88"/>
    </row>
    <row r="63" spans="1:24" s="2" customFormat="1" ht="21.75" customHeight="1">
      <c r="A63" s="54">
        <v>48</v>
      </c>
      <c r="B63" s="55"/>
      <c r="C63" s="55"/>
      <c r="D63" s="55"/>
      <c r="E63" s="55"/>
      <c r="F63" s="55"/>
      <c r="G63" s="55"/>
      <c r="H63" s="55"/>
      <c r="I63" s="55"/>
      <c r="J63" s="81" t="s">
        <v>53</v>
      </c>
      <c r="K63" s="56">
        <f>SUM(K16)</f>
        <v>252979.09999999998</v>
      </c>
      <c r="L63" s="56" t="e">
        <f>SUM(L16)</f>
        <v>#REF!</v>
      </c>
      <c r="M63" s="56" t="e">
        <f>SUM(M16)</f>
        <v>#REF!</v>
      </c>
      <c r="N63" s="56">
        <f>SUM(N16)</f>
        <v>263103</v>
      </c>
      <c r="O63" s="56">
        <f>SUM(O16)</f>
        <v>273372.9000000001</v>
      </c>
      <c r="P63" s="15"/>
      <c r="R63" s="50"/>
      <c r="V63" s="68"/>
      <c r="X63" s="88"/>
    </row>
    <row r="64" spans="1:24" s="2" customFormat="1" ht="18.75" customHeight="1">
      <c r="A64" s="54">
        <v>49</v>
      </c>
      <c r="B64" s="82" t="s">
        <v>32</v>
      </c>
      <c r="C64" s="82" t="s">
        <v>7</v>
      </c>
      <c r="D64" s="82" t="s">
        <v>33</v>
      </c>
      <c r="E64" s="82" t="s">
        <v>33</v>
      </c>
      <c r="F64" s="82" t="s">
        <v>32</v>
      </c>
      <c r="G64" s="82" t="s">
        <v>33</v>
      </c>
      <c r="H64" s="82" t="s">
        <v>34</v>
      </c>
      <c r="I64" s="82" t="s">
        <v>32</v>
      </c>
      <c r="J64" s="81" t="s">
        <v>9</v>
      </c>
      <c r="K64" s="72">
        <f>K65+K136+K134</f>
        <v>385437.9</v>
      </c>
      <c r="L64" s="72" t="e">
        <f>L65+#REF!+#REF!+#REF!</f>
        <v>#REF!</v>
      </c>
      <c r="M64" s="72" t="e">
        <f>M65+#REF!+#REF!+#REF!</f>
        <v>#REF!</v>
      </c>
      <c r="N64" s="72">
        <f>N65</f>
        <v>349433.50000000006</v>
      </c>
      <c r="O64" s="72">
        <f>O65</f>
        <v>343322.70000000007</v>
      </c>
      <c r="P64" s="15"/>
      <c r="R64" s="49"/>
      <c r="V64" s="68"/>
      <c r="W64" s="68">
        <f>SUM(W65:W137)</f>
        <v>10428.8</v>
      </c>
      <c r="X64" s="88"/>
    </row>
    <row r="65" spans="1:24" s="2" customFormat="1" ht="30" customHeight="1">
      <c r="A65" s="54">
        <v>50</v>
      </c>
      <c r="B65" s="70" t="s">
        <v>32</v>
      </c>
      <c r="C65" s="70" t="s">
        <v>7</v>
      </c>
      <c r="D65" s="70" t="s">
        <v>39</v>
      </c>
      <c r="E65" s="70" t="s">
        <v>33</v>
      </c>
      <c r="F65" s="70" t="s">
        <v>32</v>
      </c>
      <c r="G65" s="70" t="s">
        <v>33</v>
      </c>
      <c r="H65" s="70" t="s">
        <v>34</v>
      </c>
      <c r="I65" s="70" t="s">
        <v>32</v>
      </c>
      <c r="J65" s="71" t="s">
        <v>63</v>
      </c>
      <c r="K65" s="72">
        <f>K72+K114+K66+K89</f>
        <v>386207.9</v>
      </c>
      <c r="L65" s="72" t="e">
        <f>#REF!+L72+L90+#REF!</f>
        <v>#REF!</v>
      </c>
      <c r="M65" s="72" t="e">
        <f>#REF!+M72+M90+#REF!</f>
        <v>#REF!</v>
      </c>
      <c r="N65" s="72">
        <f>N72+N90+N114+N111+N66</f>
        <v>349433.50000000006</v>
      </c>
      <c r="O65" s="72">
        <f>O72+O90+O114+O111+O66</f>
        <v>343322.70000000007</v>
      </c>
      <c r="P65" s="15"/>
      <c r="R65" s="49"/>
      <c r="S65" s="45"/>
      <c r="T65" s="45"/>
      <c r="U65" s="45"/>
      <c r="V65" s="68"/>
      <c r="W65" s="68"/>
      <c r="X65" s="88"/>
    </row>
    <row r="66" spans="1:24" s="2" customFormat="1" ht="30" customHeight="1">
      <c r="A66" s="54">
        <v>51</v>
      </c>
      <c r="B66" s="55" t="s">
        <v>59</v>
      </c>
      <c r="C66" s="83" t="s">
        <v>7</v>
      </c>
      <c r="D66" s="83" t="s">
        <v>39</v>
      </c>
      <c r="E66" s="83" t="s">
        <v>116</v>
      </c>
      <c r="F66" s="83" t="s">
        <v>32</v>
      </c>
      <c r="G66" s="83" t="s">
        <v>33</v>
      </c>
      <c r="H66" s="83" t="s">
        <v>34</v>
      </c>
      <c r="I66" s="83" t="s">
        <v>120</v>
      </c>
      <c r="J66" s="84" t="s">
        <v>130</v>
      </c>
      <c r="K66" s="72">
        <f>SUM(K67+K69)</f>
        <v>141217.5</v>
      </c>
      <c r="L66" s="72"/>
      <c r="M66" s="72"/>
      <c r="N66" s="72">
        <f>SUM(N67+N69)</f>
        <v>126440.3</v>
      </c>
      <c r="O66" s="72">
        <f>SUM(O67+O69)</f>
        <v>126440.3</v>
      </c>
      <c r="P66" s="15"/>
      <c r="R66" s="49"/>
      <c r="S66" s="45"/>
      <c r="T66" s="45"/>
      <c r="U66" s="45"/>
      <c r="V66" s="68"/>
      <c r="W66" s="68"/>
      <c r="X66" s="88"/>
    </row>
    <row r="67" spans="1:24" s="2" customFormat="1" ht="32.25" customHeight="1">
      <c r="A67" s="54">
        <v>52</v>
      </c>
      <c r="B67" s="70" t="s">
        <v>32</v>
      </c>
      <c r="C67" s="83" t="s">
        <v>7</v>
      </c>
      <c r="D67" s="83" t="s">
        <v>39</v>
      </c>
      <c r="E67" s="83" t="s">
        <v>131</v>
      </c>
      <c r="F67" s="83" t="s">
        <v>133</v>
      </c>
      <c r="G67" s="83" t="s">
        <v>33</v>
      </c>
      <c r="H67" s="83" t="s">
        <v>34</v>
      </c>
      <c r="I67" s="83" t="s">
        <v>120</v>
      </c>
      <c r="J67" s="84" t="s">
        <v>132</v>
      </c>
      <c r="K67" s="72">
        <f>SUM(K68)</f>
        <v>81566.1</v>
      </c>
      <c r="L67" s="72"/>
      <c r="M67" s="72"/>
      <c r="N67" s="72">
        <f>SUM(N68)</f>
        <v>81566.1</v>
      </c>
      <c r="O67" s="72">
        <f>SUM(O68)</f>
        <v>81566.1</v>
      </c>
      <c r="P67" s="15"/>
      <c r="R67" s="49"/>
      <c r="S67" s="45"/>
      <c r="T67" s="45"/>
      <c r="U67" s="45"/>
      <c r="V67" s="68"/>
      <c r="W67" s="68"/>
      <c r="X67" s="88"/>
    </row>
    <row r="68" spans="1:24" s="2" customFormat="1" ht="55.5" customHeight="1">
      <c r="A68" s="54">
        <v>53</v>
      </c>
      <c r="B68" s="53" t="s">
        <v>59</v>
      </c>
      <c r="C68" s="85" t="s">
        <v>7</v>
      </c>
      <c r="D68" s="85" t="s">
        <v>39</v>
      </c>
      <c r="E68" s="85" t="s">
        <v>131</v>
      </c>
      <c r="F68" s="85" t="s">
        <v>133</v>
      </c>
      <c r="G68" s="85" t="s">
        <v>40</v>
      </c>
      <c r="H68" s="85" t="s">
        <v>34</v>
      </c>
      <c r="I68" s="85" t="s">
        <v>120</v>
      </c>
      <c r="J68" s="113" t="s">
        <v>200</v>
      </c>
      <c r="K68" s="46">
        <v>81566.1</v>
      </c>
      <c r="L68" s="46"/>
      <c r="M68" s="46"/>
      <c r="N68" s="46">
        <v>81566.1</v>
      </c>
      <c r="O68" s="46">
        <v>81566.1</v>
      </c>
      <c r="P68" s="15"/>
      <c r="R68" s="49"/>
      <c r="S68" s="45"/>
      <c r="T68" s="45"/>
      <c r="U68" s="45"/>
      <c r="V68" s="68"/>
      <c r="W68" s="68"/>
      <c r="X68" s="88"/>
    </row>
    <row r="69" spans="1:24" s="2" customFormat="1" ht="22.5" customHeight="1">
      <c r="A69" s="54">
        <v>54</v>
      </c>
      <c r="B69" s="55" t="s">
        <v>59</v>
      </c>
      <c r="C69" s="83" t="s">
        <v>7</v>
      </c>
      <c r="D69" s="83" t="s">
        <v>39</v>
      </c>
      <c r="E69" s="83" t="s">
        <v>139</v>
      </c>
      <c r="F69" s="83" t="s">
        <v>58</v>
      </c>
      <c r="G69" s="83" t="s">
        <v>33</v>
      </c>
      <c r="H69" s="83" t="s">
        <v>34</v>
      </c>
      <c r="I69" s="83" t="s">
        <v>120</v>
      </c>
      <c r="J69" s="71" t="s">
        <v>140</v>
      </c>
      <c r="K69" s="72">
        <f>SUM(K70:K71)</f>
        <v>59651.399999999994</v>
      </c>
      <c r="L69" s="72"/>
      <c r="M69" s="72"/>
      <c r="N69" s="72">
        <f>SUM(N70:N70)</f>
        <v>44874.2</v>
      </c>
      <c r="O69" s="72">
        <f>SUM(O70:O70)</f>
        <v>44874.2</v>
      </c>
      <c r="P69" s="15"/>
      <c r="R69" s="49"/>
      <c r="S69" s="45"/>
      <c r="T69" s="45"/>
      <c r="U69" s="45"/>
      <c r="V69" s="68"/>
      <c r="W69" s="68"/>
      <c r="X69" s="88"/>
    </row>
    <row r="70" spans="1:24" s="2" customFormat="1" ht="40.5" customHeight="1">
      <c r="A70" s="54">
        <v>55</v>
      </c>
      <c r="B70" s="53" t="s">
        <v>59</v>
      </c>
      <c r="C70" s="85" t="s">
        <v>7</v>
      </c>
      <c r="D70" s="85" t="s">
        <v>39</v>
      </c>
      <c r="E70" s="85" t="s">
        <v>139</v>
      </c>
      <c r="F70" s="85" t="s">
        <v>58</v>
      </c>
      <c r="G70" s="85" t="s">
        <v>40</v>
      </c>
      <c r="H70" s="85" t="s">
        <v>182</v>
      </c>
      <c r="I70" s="85" t="s">
        <v>120</v>
      </c>
      <c r="J70" s="114" t="s">
        <v>251</v>
      </c>
      <c r="K70" s="46">
        <v>44874.2</v>
      </c>
      <c r="L70" s="46"/>
      <c r="M70" s="46"/>
      <c r="N70" s="46">
        <v>44874.2</v>
      </c>
      <c r="O70" s="46">
        <v>44874.2</v>
      </c>
      <c r="P70" s="15"/>
      <c r="R70" s="49"/>
      <c r="S70" s="45"/>
      <c r="T70" s="45"/>
      <c r="U70" s="45"/>
      <c r="V70" s="68"/>
      <c r="W70" s="68"/>
      <c r="X70" s="88"/>
    </row>
    <row r="71" spans="1:25" s="2" customFormat="1" ht="43.5" customHeight="1">
      <c r="A71" s="54">
        <v>56</v>
      </c>
      <c r="B71" s="53" t="s">
        <v>59</v>
      </c>
      <c r="C71" s="85" t="s">
        <v>7</v>
      </c>
      <c r="D71" s="85" t="s">
        <v>39</v>
      </c>
      <c r="E71" s="85" t="s">
        <v>139</v>
      </c>
      <c r="F71" s="85" t="s">
        <v>58</v>
      </c>
      <c r="G71" s="85" t="s">
        <v>40</v>
      </c>
      <c r="H71" s="85" t="s">
        <v>196</v>
      </c>
      <c r="I71" s="85" t="s">
        <v>120</v>
      </c>
      <c r="J71" s="113" t="s">
        <v>201</v>
      </c>
      <c r="K71" s="46">
        <v>14777.2</v>
      </c>
      <c r="L71" s="46"/>
      <c r="M71" s="46"/>
      <c r="N71" s="46">
        <v>0</v>
      </c>
      <c r="O71" s="46">
        <v>0</v>
      </c>
      <c r="P71" s="15"/>
      <c r="R71" s="49"/>
      <c r="S71" s="45"/>
      <c r="T71" s="45"/>
      <c r="U71" s="45"/>
      <c r="V71" s="68"/>
      <c r="W71" s="68"/>
      <c r="X71" s="88"/>
      <c r="Y71" s="2">
        <v>14777.2</v>
      </c>
    </row>
    <row r="72" spans="1:25" s="11" customFormat="1" ht="31.5" customHeight="1">
      <c r="A72" s="54">
        <v>57</v>
      </c>
      <c r="B72" s="70" t="s">
        <v>32</v>
      </c>
      <c r="C72" s="70" t="s">
        <v>7</v>
      </c>
      <c r="D72" s="70" t="s">
        <v>39</v>
      </c>
      <c r="E72" s="70" t="s">
        <v>122</v>
      </c>
      <c r="F72" s="70" t="s">
        <v>32</v>
      </c>
      <c r="G72" s="70" t="s">
        <v>33</v>
      </c>
      <c r="H72" s="70" t="s">
        <v>34</v>
      </c>
      <c r="I72" s="70" t="s">
        <v>32</v>
      </c>
      <c r="J72" s="57" t="s">
        <v>64</v>
      </c>
      <c r="K72" s="72">
        <f>SUM(K73+K80)</f>
        <v>21020.300000000003</v>
      </c>
      <c r="L72" s="72">
        <f>SUM(L83:L86)</f>
        <v>196.8</v>
      </c>
      <c r="M72" s="72">
        <f>SUM(M83:M86)</f>
        <v>196.8</v>
      </c>
      <c r="N72" s="72">
        <f>SUM(N73+N80)</f>
        <v>15220.2</v>
      </c>
      <c r="O72" s="72">
        <f>SUM(O73+O80)</f>
        <v>8801.1</v>
      </c>
      <c r="P72" s="24"/>
      <c r="R72" s="48"/>
      <c r="T72" s="3"/>
      <c r="V72" s="66"/>
      <c r="W72" s="66"/>
      <c r="X72" s="59"/>
      <c r="Y72" s="3"/>
    </row>
    <row r="73" spans="1:25" s="11" customFormat="1" ht="31.5" customHeight="1">
      <c r="A73" s="54">
        <v>58</v>
      </c>
      <c r="B73" s="70" t="s">
        <v>32</v>
      </c>
      <c r="C73" s="70" t="s">
        <v>7</v>
      </c>
      <c r="D73" s="70" t="s">
        <v>39</v>
      </c>
      <c r="E73" s="70" t="s">
        <v>89</v>
      </c>
      <c r="F73" s="70" t="s">
        <v>32</v>
      </c>
      <c r="G73" s="70" t="s">
        <v>33</v>
      </c>
      <c r="H73" s="70" t="s">
        <v>34</v>
      </c>
      <c r="I73" s="70" t="s">
        <v>32</v>
      </c>
      <c r="J73" s="57" t="s">
        <v>64</v>
      </c>
      <c r="K73" s="72">
        <f>SUM(K74:M79)</f>
        <v>10178.6</v>
      </c>
      <c r="L73" s="72">
        <f>SUM(L74:N76)</f>
        <v>7644</v>
      </c>
      <c r="M73" s="72">
        <f>SUM(M74:O76)</f>
        <v>8868.9</v>
      </c>
      <c r="N73" s="72">
        <f>SUM(N74:N76)</f>
        <v>7644</v>
      </c>
      <c r="O73" s="72">
        <f>SUM(O74:Q79)</f>
        <v>1224.9</v>
      </c>
      <c r="P73" s="24"/>
      <c r="R73" s="48"/>
      <c r="T73" s="3"/>
      <c r="V73" s="66"/>
      <c r="W73" s="66"/>
      <c r="X73" s="59"/>
      <c r="Y73" s="3"/>
    </row>
    <row r="74" spans="1:25" s="11" customFormat="1" ht="43.5" customHeight="1">
      <c r="A74" s="54">
        <v>59</v>
      </c>
      <c r="B74" s="65" t="s">
        <v>59</v>
      </c>
      <c r="C74" s="65" t="s">
        <v>7</v>
      </c>
      <c r="D74" s="65" t="s">
        <v>39</v>
      </c>
      <c r="E74" s="65" t="s">
        <v>89</v>
      </c>
      <c r="F74" s="65" t="s">
        <v>165</v>
      </c>
      <c r="G74" s="65" t="s">
        <v>40</v>
      </c>
      <c r="H74" s="65" t="s">
        <v>34</v>
      </c>
      <c r="I74" s="65" t="s">
        <v>120</v>
      </c>
      <c r="J74" s="113" t="s">
        <v>231</v>
      </c>
      <c r="K74" s="46">
        <f>3057.4+282.9</f>
        <v>3340.3</v>
      </c>
      <c r="L74" s="46"/>
      <c r="M74" s="46"/>
      <c r="N74" s="46">
        <v>0</v>
      </c>
      <c r="O74" s="46">
        <v>0</v>
      </c>
      <c r="P74" s="24"/>
      <c r="R74" s="48"/>
      <c r="T74" s="3"/>
      <c r="V74" s="66"/>
      <c r="W74" s="66"/>
      <c r="X74" s="59"/>
      <c r="Y74" s="3">
        <v>282.9</v>
      </c>
    </row>
    <row r="75" spans="1:25" s="11" customFormat="1" ht="55.5" customHeight="1">
      <c r="A75" s="54">
        <v>60</v>
      </c>
      <c r="B75" s="65" t="s">
        <v>59</v>
      </c>
      <c r="C75" s="65" t="s">
        <v>7</v>
      </c>
      <c r="D75" s="65" t="s">
        <v>39</v>
      </c>
      <c r="E75" s="65" t="s">
        <v>89</v>
      </c>
      <c r="F75" s="65" t="s">
        <v>162</v>
      </c>
      <c r="G75" s="65" t="s">
        <v>40</v>
      </c>
      <c r="H75" s="65" t="s">
        <v>34</v>
      </c>
      <c r="I75" s="65" t="s">
        <v>120</v>
      </c>
      <c r="J75" s="113" t="s">
        <v>232</v>
      </c>
      <c r="K75" s="46">
        <v>0</v>
      </c>
      <c r="L75" s="46"/>
      <c r="M75" s="46"/>
      <c r="N75" s="46">
        <v>3430.4</v>
      </c>
      <c r="O75" s="46">
        <v>0</v>
      </c>
      <c r="P75" s="24"/>
      <c r="R75" s="48"/>
      <c r="T75" s="3"/>
      <c r="V75" s="66"/>
      <c r="W75" s="76">
        <v>3094.2</v>
      </c>
      <c r="X75" s="59"/>
      <c r="Y75" s="3"/>
    </row>
    <row r="76" spans="1:25" s="11" customFormat="1" ht="48.75" customHeight="1">
      <c r="A76" s="54">
        <v>61</v>
      </c>
      <c r="B76" s="65" t="s">
        <v>59</v>
      </c>
      <c r="C76" s="65" t="s">
        <v>7</v>
      </c>
      <c r="D76" s="65" t="s">
        <v>39</v>
      </c>
      <c r="E76" s="65" t="s">
        <v>89</v>
      </c>
      <c r="F76" s="65" t="s">
        <v>164</v>
      </c>
      <c r="G76" s="65" t="s">
        <v>40</v>
      </c>
      <c r="H76" s="65" t="s">
        <v>34</v>
      </c>
      <c r="I76" s="65" t="s">
        <v>120</v>
      </c>
      <c r="J76" s="113" t="s">
        <v>233</v>
      </c>
      <c r="K76" s="46">
        <f>4336.1+49</f>
        <v>4385.1</v>
      </c>
      <c r="L76" s="46"/>
      <c r="M76" s="46"/>
      <c r="N76" s="46">
        <v>4213.6</v>
      </c>
      <c r="O76" s="46">
        <v>1224.9</v>
      </c>
      <c r="P76" s="24"/>
      <c r="R76" s="48"/>
      <c r="T76" s="3"/>
      <c r="V76" s="66"/>
      <c r="W76" s="76"/>
      <c r="X76" s="59"/>
      <c r="Y76" s="3">
        <v>49</v>
      </c>
    </row>
    <row r="77" spans="1:25" s="11" customFormat="1" ht="42.75" customHeight="1">
      <c r="A77" s="54">
        <v>62</v>
      </c>
      <c r="B77" s="65" t="s">
        <v>59</v>
      </c>
      <c r="C77" s="65" t="s">
        <v>7</v>
      </c>
      <c r="D77" s="65" t="s">
        <v>39</v>
      </c>
      <c r="E77" s="65" t="s">
        <v>89</v>
      </c>
      <c r="F77" s="65" t="s">
        <v>193</v>
      </c>
      <c r="G77" s="65" t="s">
        <v>40</v>
      </c>
      <c r="H77" s="65" t="s">
        <v>34</v>
      </c>
      <c r="I77" s="65" t="s">
        <v>120</v>
      </c>
      <c r="J77" s="115" t="s">
        <v>234</v>
      </c>
      <c r="K77" s="46">
        <v>272.5</v>
      </c>
      <c r="L77" s="46"/>
      <c r="M77" s="46"/>
      <c r="N77" s="46">
        <v>0</v>
      </c>
      <c r="O77" s="46">
        <v>0</v>
      </c>
      <c r="P77" s="24"/>
      <c r="R77" s="48"/>
      <c r="T77" s="3"/>
      <c r="V77" s="66"/>
      <c r="W77" s="76"/>
      <c r="X77" s="59"/>
      <c r="Y77" s="3">
        <v>272.5</v>
      </c>
    </row>
    <row r="78" spans="1:25" s="11" customFormat="1" ht="33" customHeight="1">
      <c r="A78" s="54">
        <v>63</v>
      </c>
      <c r="B78" s="65" t="s">
        <v>59</v>
      </c>
      <c r="C78" s="65" t="s">
        <v>7</v>
      </c>
      <c r="D78" s="65" t="s">
        <v>39</v>
      </c>
      <c r="E78" s="65" t="s">
        <v>89</v>
      </c>
      <c r="F78" s="65" t="s">
        <v>194</v>
      </c>
      <c r="G78" s="65" t="s">
        <v>40</v>
      </c>
      <c r="H78" s="65" t="s">
        <v>34</v>
      </c>
      <c r="I78" s="65" t="s">
        <v>120</v>
      </c>
      <c r="J78" s="115" t="s">
        <v>235</v>
      </c>
      <c r="K78" s="46">
        <v>1977.3</v>
      </c>
      <c r="L78" s="46"/>
      <c r="M78" s="46"/>
      <c r="N78" s="46">
        <v>0</v>
      </c>
      <c r="O78" s="46">
        <v>0</v>
      </c>
      <c r="P78" s="24"/>
      <c r="R78" s="48"/>
      <c r="T78" s="3"/>
      <c r="V78" s="66"/>
      <c r="W78" s="76"/>
      <c r="X78" s="59"/>
      <c r="Y78" s="3">
        <v>1977.3</v>
      </c>
    </row>
    <row r="79" spans="1:25" s="11" customFormat="1" ht="33.75" customHeight="1">
      <c r="A79" s="54">
        <v>64</v>
      </c>
      <c r="B79" s="65" t="s">
        <v>59</v>
      </c>
      <c r="C79" s="65" t="s">
        <v>7</v>
      </c>
      <c r="D79" s="65" t="s">
        <v>39</v>
      </c>
      <c r="E79" s="65" t="s">
        <v>89</v>
      </c>
      <c r="F79" s="65" t="s">
        <v>192</v>
      </c>
      <c r="G79" s="65" t="s">
        <v>40</v>
      </c>
      <c r="H79" s="65" t="s">
        <v>34</v>
      </c>
      <c r="I79" s="65" t="s">
        <v>120</v>
      </c>
      <c r="J79" s="115" t="s">
        <v>236</v>
      </c>
      <c r="K79" s="46">
        <v>203.4</v>
      </c>
      <c r="L79" s="46"/>
      <c r="M79" s="46"/>
      <c r="N79" s="46">
        <v>0</v>
      </c>
      <c r="O79" s="46">
        <v>0</v>
      </c>
      <c r="P79" s="24"/>
      <c r="R79" s="48"/>
      <c r="T79" s="3"/>
      <c r="V79" s="66"/>
      <c r="W79" s="73"/>
      <c r="Y79" s="3">
        <v>203.4</v>
      </c>
    </row>
    <row r="80" spans="1:25" s="11" customFormat="1" ht="31.5" customHeight="1">
      <c r="A80" s="54">
        <v>65</v>
      </c>
      <c r="B80" s="70" t="s">
        <v>32</v>
      </c>
      <c r="C80" s="70" t="s">
        <v>7</v>
      </c>
      <c r="D80" s="70" t="s">
        <v>39</v>
      </c>
      <c r="E80" s="70" t="s">
        <v>104</v>
      </c>
      <c r="F80" s="70" t="s">
        <v>32</v>
      </c>
      <c r="G80" s="70" t="s">
        <v>33</v>
      </c>
      <c r="H80" s="70" t="s">
        <v>34</v>
      </c>
      <c r="I80" s="70" t="s">
        <v>32</v>
      </c>
      <c r="J80" s="57" t="s">
        <v>64</v>
      </c>
      <c r="K80" s="72">
        <f>SUM(K81:K88)</f>
        <v>10841.7</v>
      </c>
      <c r="L80" s="72">
        <f>SUM(L91:L94)</f>
        <v>0</v>
      </c>
      <c r="M80" s="72">
        <f>SUM(M91:M94)</f>
        <v>0</v>
      </c>
      <c r="N80" s="72">
        <f>SUM(N81:N87)</f>
        <v>7576.2</v>
      </c>
      <c r="O80" s="72">
        <f>SUM(O81:O87)</f>
        <v>7576.2</v>
      </c>
      <c r="P80" s="24"/>
      <c r="R80" s="48"/>
      <c r="T80" s="3"/>
      <c r="V80" s="66"/>
      <c r="W80" s="73"/>
      <c r="Y80" s="3"/>
    </row>
    <row r="81" spans="1:25" s="11" customFormat="1" ht="45" customHeight="1">
      <c r="A81" s="54">
        <v>66</v>
      </c>
      <c r="B81" s="65" t="s">
        <v>59</v>
      </c>
      <c r="C81" s="65" t="s">
        <v>7</v>
      </c>
      <c r="D81" s="65" t="s">
        <v>39</v>
      </c>
      <c r="E81" s="65" t="s">
        <v>104</v>
      </c>
      <c r="F81" s="65" t="s">
        <v>58</v>
      </c>
      <c r="G81" s="65" t="s">
        <v>40</v>
      </c>
      <c r="H81" s="65" t="s">
        <v>163</v>
      </c>
      <c r="I81" s="65" t="s">
        <v>120</v>
      </c>
      <c r="J81" s="116" t="s">
        <v>202</v>
      </c>
      <c r="K81" s="46">
        <f>278.7-278.7</f>
        <v>0</v>
      </c>
      <c r="L81" s="46"/>
      <c r="M81" s="46"/>
      <c r="N81" s="46">
        <v>278.7</v>
      </c>
      <c r="O81" s="46">
        <v>278.7</v>
      </c>
      <c r="P81" s="24"/>
      <c r="R81" s="48"/>
      <c r="T81" s="3"/>
      <c r="V81" s="66"/>
      <c r="W81" s="73"/>
      <c r="Y81" s="3">
        <v>-278.7</v>
      </c>
    </row>
    <row r="82" spans="1:25" s="11" customFormat="1" ht="46.5" customHeight="1">
      <c r="A82" s="54">
        <v>67</v>
      </c>
      <c r="B82" s="65" t="s">
        <v>59</v>
      </c>
      <c r="C82" s="65" t="s">
        <v>7</v>
      </c>
      <c r="D82" s="65" t="s">
        <v>39</v>
      </c>
      <c r="E82" s="65" t="s">
        <v>104</v>
      </c>
      <c r="F82" s="65" t="s">
        <v>58</v>
      </c>
      <c r="G82" s="65" t="s">
        <v>40</v>
      </c>
      <c r="H82" s="65" t="s">
        <v>124</v>
      </c>
      <c r="I82" s="65" t="s">
        <v>120</v>
      </c>
      <c r="J82" s="116" t="s">
        <v>203</v>
      </c>
      <c r="K82" s="46">
        <v>20</v>
      </c>
      <c r="L82" s="46"/>
      <c r="M82" s="46"/>
      <c r="N82" s="46">
        <v>56</v>
      </c>
      <c r="O82" s="46">
        <v>56</v>
      </c>
      <c r="P82" s="24"/>
      <c r="R82" s="48"/>
      <c r="S82" s="11">
        <v>125</v>
      </c>
      <c r="T82" s="3"/>
      <c r="V82" s="66"/>
      <c r="W82" s="76">
        <v>478</v>
      </c>
      <c r="Y82" s="3"/>
    </row>
    <row r="83" spans="1:25" s="11" customFormat="1" ht="38.25" customHeight="1">
      <c r="A83" s="54">
        <v>68</v>
      </c>
      <c r="B83" s="65" t="s">
        <v>59</v>
      </c>
      <c r="C83" s="65" t="s">
        <v>7</v>
      </c>
      <c r="D83" s="65" t="s">
        <v>39</v>
      </c>
      <c r="E83" s="65" t="s">
        <v>104</v>
      </c>
      <c r="F83" s="65" t="s">
        <v>58</v>
      </c>
      <c r="G83" s="65" t="s">
        <v>40</v>
      </c>
      <c r="H83" s="65" t="s">
        <v>67</v>
      </c>
      <c r="I83" s="65" t="s">
        <v>120</v>
      </c>
      <c r="J83" s="116" t="s">
        <v>204</v>
      </c>
      <c r="K83" s="46">
        <v>205</v>
      </c>
      <c r="L83" s="46"/>
      <c r="M83" s="46"/>
      <c r="N83" s="46">
        <v>161.6</v>
      </c>
      <c r="O83" s="46">
        <v>161.6</v>
      </c>
      <c r="P83" s="24"/>
      <c r="R83" s="48"/>
      <c r="T83" s="3"/>
      <c r="V83" s="66"/>
      <c r="W83" s="73"/>
      <c r="Y83" s="3"/>
    </row>
    <row r="84" spans="1:25" s="11" customFormat="1" ht="44.25" customHeight="1">
      <c r="A84" s="54">
        <v>69</v>
      </c>
      <c r="B84" s="65" t="s">
        <v>59</v>
      </c>
      <c r="C84" s="65" t="s">
        <v>7</v>
      </c>
      <c r="D84" s="65" t="s">
        <v>39</v>
      </c>
      <c r="E84" s="65" t="s">
        <v>104</v>
      </c>
      <c r="F84" s="65" t="s">
        <v>58</v>
      </c>
      <c r="G84" s="65" t="s">
        <v>40</v>
      </c>
      <c r="H84" s="65" t="s">
        <v>123</v>
      </c>
      <c r="I84" s="65" t="s">
        <v>120</v>
      </c>
      <c r="J84" s="116" t="s">
        <v>205</v>
      </c>
      <c r="K84" s="46">
        <v>210.7</v>
      </c>
      <c r="L84" s="46">
        <v>196.8</v>
      </c>
      <c r="M84" s="46">
        <v>196.8</v>
      </c>
      <c r="N84" s="46">
        <v>210.7</v>
      </c>
      <c r="O84" s="46">
        <v>210.7</v>
      </c>
      <c r="P84" s="24"/>
      <c r="R84" s="48">
        <v>1</v>
      </c>
      <c r="S84" s="11">
        <v>165.9</v>
      </c>
      <c r="T84" s="3"/>
      <c r="V84" s="66"/>
      <c r="W84" s="73"/>
      <c r="Y84" s="3"/>
    </row>
    <row r="85" spans="1:25" s="11" customFormat="1" ht="53.25" customHeight="1">
      <c r="A85" s="54">
        <v>70</v>
      </c>
      <c r="B85" s="65" t="s">
        <v>59</v>
      </c>
      <c r="C85" s="65" t="s">
        <v>7</v>
      </c>
      <c r="D85" s="65" t="s">
        <v>39</v>
      </c>
      <c r="E85" s="65" t="s">
        <v>104</v>
      </c>
      <c r="F85" s="65" t="s">
        <v>58</v>
      </c>
      <c r="G85" s="65" t="s">
        <v>40</v>
      </c>
      <c r="H85" s="65" t="s">
        <v>125</v>
      </c>
      <c r="I85" s="65" t="s">
        <v>120</v>
      </c>
      <c r="J85" s="116" t="s">
        <v>206</v>
      </c>
      <c r="K85" s="46">
        <f>5063.2-5063.2</f>
        <v>0</v>
      </c>
      <c r="L85" s="46"/>
      <c r="M85" s="46"/>
      <c r="N85" s="46">
        <v>5063.2</v>
      </c>
      <c r="O85" s="46">
        <v>5063.2</v>
      </c>
      <c r="P85" s="24"/>
      <c r="R85" s="48"/>
      <c r="S85" s="11">
        <v>4332.8</v>
      </c>
      <c r="T85" s="3"/>
      <c r="V85" s="66"/>
      <c r="W85" s="73"/>
      <c r="Y85" s="3">
        <v>-5063.2</v>
      </c>
    </row>
    <row r="86" spans="1:25" s="11" customFormat="1" ht="54" customHeight="1">
      <c r="A86" s="54">
        <v>71</v>
      </c>
      <c r="B86" s="65" t="s">
        <v>59</v>
      </c>
      <c r="C86" s="65" t="s">
        <v>7</v>
      </c>
      <c r="D86" s="65" t="s">
        <v>39</v>
      </c>
      <c r="E86" s="65" t="s">
        <v>104</v>
      </c>
      <c r="F86" s="65" t="s">
        <v>58</v>
      </c>
      <c r="G86" s="65" t="s">
        <v>40</v>
      </c>
      <c r="H86" s="65" t="s">
        <v>127</v>
      </c>
      <c r="I86" s="65" t="s">
        <v>120</v>
      </c>
      <c r="J86" s="116" t="s">
        <v>207</v>
      </c>
      <c r="K86" s="46">
        <v>1080</v>
      </c>
      <c r="L86" s="46"/>
      <c r="M86" s="46"/>
      <c r="N86" s="46">
        <v>1080</v>
      </c>
      <c r="O86" s="46">
        <v>1080</v>
      </c>
      <c r="P86" s="24"/>
      <c r="R86" s="48"/>
      <c r="T86" s="3"/>
      <c r="V86" s="66"/>
      <c r="W86" s="76">
        <v>127.5</v>
      </c>
      <c r="Y86" s="3"/>
    </row>
    <row r="87" spans="1:25" s="11" customFormat="1" ht="54" customHeight="1">
      <c r="A87" s="54">
        <v>72</v>
      </c>
      <c r="B87" s="65" t="s">
        <v>59</v>
      </c>
      <c r="C87" s="65" t="s">
        <v>7</v>
      </c>
      <c r="D87" s="65" t="s">
        <v>39</v>
      </c>
      <c r="E87" s="65" t="s">
        <v>104</v>
      </c>
      <c r="F87" s="65" t="s">
        <v>58</v>
      </c>
      <c r="G87" s="65" t="s">
        <v>40</v>
      </c>
      <c r="H87" s="65" t="s">
        <v>179</v>
      </c>
      <c r="I87" s="65" t="s">
        <v>120</v>
      </c>
      <c r="J87" s="116" t="s">
        <v>208</v>
      </c>
      <c r="K87" s="46">
        <v>726</v>
      </c>
      <c r="L87" s="46"/>
      <c r="M87" s="46"/>
      <c r="N87" s="46">
        <v>726</v>
      </c>
      <c r="O87" s="46">
        <v>726</v>
      </c>
      <c r="P87" s="24"/>
      <c r="R87" s="48"/>
      <c r="T87" s="3"/>
      <c r="V87" s="66"/>
      <c r="W87" s="76"/>
      <c r="Y87" s="3"/>
    </row>
    <row r="88" spans="1:25" s="11" customFormat="1" ht="51.75" customHeight="1">
      <c r="A88" s="54">
        <v>73</v>
      </c>
      <c r="B88" s="65" t="s">
        <v>59</v>
      </c>
      <c r="C88" s="65" t="s">
        <v>7</v>
      </c>
      <c r="D88" s="65" t="s">
        <v>39</v>
      </c>
      <c r="E88" s="65" t="s">
        <v>104</v>
      </c>
      <c r="F88" s="65" t="s">
        <v>58</v>
      </c>
      <c r="G88" s="65" t="s">
        <v>40</v>
      </c>
      <c r="H88" s="65" t="s">
        <v>248</v>
      </c>
      <c r="I88" s="65" t="s">
        <v>120</v>
      </c>
      <c r="J88" s="113" t="s">
        <v>249</v>
      </c>
      <c r="K88" s="46">
        <v>8600</v>
      </c>
      <c r="L88" s="46"/>
      <c r="M88" s="46"/>
      <c r="N88" s="46">
        <v>0</v>
      </c>
      <c r="O88" s="46">
        <v>0</v>
      </c>
      <c r="P88" s="24"/>
      <c r="R88" s="48"/>
      <c r="T88" s="3"/>
      <c r="V88" s="66"/>
      <c r="W88" s="76"/>
      <c r="Y88" s="3">
        <v>8600</v>
      </c>
    </row>
    <row r="89" spans="1:25" s="11" customFormat="1" ht="25.5">
      <c r="A89" s="54">
        <v>74</v>
      </c>
      <c r="B89" s="70" t="s">
        <v>32</v>
      </c>
      <c r="C89" s="70" t="s">
        <v>7</v>
      </c>
      <c r="D89" s="70" t="s">
        <v>39</v>
      </c>
      <c r="E89" s="70" t="s">
        <v>94</v>
      </c>
      <c r="F89" s="70" t="s">
        <v>32</v>
      </c>
      <c r="G89" s="70" t="s">
        <v>33</v>
      </c>
      <c r="H89" s="70" t="s">
        <v>34</v>
      </c>
      <c r="I89" s="70" t="s">
        <v>32</v>
      </c>
      <c r="J89" s="57" t="s">
        <v>65</v>
      </c>
      <c r="K89" s="89">
        <f>SUM(K90+K111)</f>
        <v>197880.80000000002</v>
      </c>
      <c r="L89" s="90"/>
      <c r="M89" s="90"/>
      <c r="N89" s="89">
        <f>SUM(N90+N111)</f>
        <v>179304.50000000006</v>
      </c>
      <c r="O89" s="89">
        <f>SUM(O90+O111)</f>
        <v>179612.80000000005</v>
      </c>
      <c r="P89" s="24"/>
      <c r="R89" s="48"/>
      <c r="T89" s="3"/>
      <c r="V89" s="66"/>
      <c r="W89" s="73"/>
      <c r="Y89" s="3"/>
    </row>
    <row r="90" spans="1:25" s="11" customFormat="1" ht="25.5">
      <c r="A90" s="54">
        <v>75</v>
      </c>
      <c r="B90" s="70" t="s">
        <v>32</v>
      </c>
      <c r="C90" s="70" t="s">
        <v>7</v>
      </c>
      <c r="D90" s="70" t="s">
        <v>39</v>
      </c>
      <c r="E90" s="70" t="s">
        <v>94</v>
      </c>
      <c r="F90" s="70" t="s">
        <v>8</v>
      </c>
      <c r="G90" s="70" t="s">
        <v>33</v>
      </c>
      <c r="H90" s="70" t="s">
        <v>34</v>
      </c>
      <c r="I90" s="70" t="s">
        <v>33</v>
      </c>
      <c r="J90" s="57" t="s">
        <v>65</v>
      </c>
      <c r="K90" s="72">
        <f>SUM(K91:K110)</f>
        <v>196835.40000000002</v>
      </c>
      <c r="L90" s="72" t="e">
        <f>#REF!+#REF!+#REF!+L112+#REF!+#REF!+#REF!+#REF!+#REF!+#REF!+#REF!+#REF!+#REF!+#REF!+#REF!+#REF!+#REF!+#REF!+#REF!+L95+#REF!+L97+L98+L99+L100+#REF!+L101+L102+#REF!+L105+L106+L107+#REF!+#REF!</f>
        <v>#REF!</v>
      </c>
      <c r="M90" s="72" t="e">
        <f>#REF!+#REF!+#REF!+M112+#REF!+#REF!+#REF!+#REF!+#REF!+#REF!+#REF!+#REF!+#REF!+#REF!+#REF!+#REF!+#REF!+#REF!+#REF!+M95+#REF!+M97+M98+M99+M100+#REF!+M101+M102+#REF!+M105+M106+M107+#REF!+#REF!</f>
        <v>#REF!</v>
      </c>
      <c r="N90" s="72">
        <f>SUM(N91:N110)</f>
        <v>178235.30000000005</v>
      </c>
      <c r="O90" s="72">
        <f>SUM(O91:O110)</f>
        <v>179612.80000000005</v>
      </c>
      <c r="P90" s="24"/>
      <c r="R90" s="48"/>
      <c r="T90" s="3"/>
      <c r="V90" s="66"/>
      <c r="W90" s="73"/>
      <c r="Y90" s="3"/>
    </row>
    <row r="91" spans="1:25" s="26" customFormat="1" ht="46.5" customHeight="1">
      <c r="A91" s="54">
        <v>76</v>
      </c>
      <c r="B91" s="65" t="s">
        <v>59</v>
      </c>
      <c r="C91" s="65" t="s">
        <v>7</v>
      </c>
      <c r="D91" s="65" t="s">
        <v>39</v>
      </c>
      <c r="E91" s="65" t="s">
        <v>94</v>
      </c>
      <c r="F91" s="65" t="s">
        <v>8</v>
      </c>
      <c r="G91" s="65" t="s">
        <v>40</v>
      </c>
      <c r="H91" s="65" t="s">
        <v>134</v>
      </c>
      <c r="I91" s="65" t="s">
        <v>120</v>
      </c>
      <c r="J91" s="116" t="s">
        <v>209</v>
      </c>
      <c r="K91" s="46">
        <v>737.2</v>
      </c>
      <c r="L91" s="46"/>
      <c r="M91" s="46"/>
      <c r="N91" s="46">
        <v>737.2</v>
      </c>
      <c r="O91" s="46">
        <v>737.2</v>
      </c>
      <c r="P91" s="25"/>
      <c r="R91" s="48"/>
      <c r="T91" s="5"/>
      <c r="V91" s="69"/>
      <c r="W91" s="74"/>
      <c r="Y91" s="5"/>
    </row>
    <row r="92" spans="1:25" s="26" customFormat="1" ht="148.5" customHeight="1">
      <c r="A92" s="54">
        <v>77</v>
      </c>
      <c r="B92" s="65" t="s">
        <v>59</v>
      </c>
      <c r="C92" s="65" t="s">
        <v>7</v>
      </c>
      <c r="D92" s="65" t="s">
        <v>39</v>
      </c>
      <c r="E92" s="65" t="s">
        <v>94</v>
      </c>
      <c r="F92" s="65" t="s">
        <v>8</v>
      </c>
      <c r="G92" s="65" t="s">
        <v>40</v>
      </c>
      <c r="H92" s="65" t="s">
        <v>97</v>
      </c>
      <c r="I92" s="65" t="s">
        <v>120</v>
      </c>
      <c r="J92" s="116" t="s">
        <v>210</v>
      </c>
      <c r="K92" s="46">
        <f>16423.5+249.7+256.6+436.1</f>
        <v>17365.899999999998</v>
      </c>
      <c r="L92" s="46"/>
      <c r="M92" s="46"/>
      <c r="N92" s="46">
        <f>16423.5+249.7+256.6</f>
        <v>16929.8</v>
      </c>
      <c r="O92" s="46">
        <f>16423.5+249.7+256.6</f>
        <v>16929.8</v>
      </c>
      <c r="P92" s="24"/>
      <c r="Q92" s="11"/>
      <c r="R92" s="48"/>
      <c r="S92" s="11">
        <f>728.9+460.9</f>
        <v>1189.8</v>
      </c>
      <c r="T92" s="5"/>
      <c r="V92" s="69"/>
      <c r="W92" s="78">
        <v>249.7</v>
      </c>
      <c r="Y92" s="5">
        <v>436.1</v>
      </c>
    </row>
    <row r="93" spans="1:25" s="26" customFormat="1" ht="145.5" customHeight="1">
      <c r="A93" s="54">
        <v>78</v>
      </c>
      <c r="B93" s="65" t="s">
        <v>59</v>
      </c>
      <c r="C93" s="65" t="s">
        <v>7</v>
      </c>
      <c r="D93" s="65" t="s">
        <v>39</v>
      </c>
      <c r="E93" s="65" t="s">
        <v>94</v>
      </c>
      <c r="F93" s="65" t="s">
        <v>8</v>
      </c>
      <c r="G93" s="65" t="s">
        <v>40</v>
      </c>
      <c r="H93" s="65" t="s">
        <v>96</v>
      </c>
      <c r="I93" s="65" t="s">
        <v>120</v>
      </c>
      <c r="J93" s="116" t="s">
        <v>211</v>
      </c>
      <c r="K93" s="46">
        <f>15775.9+37.8+38.9+2354.4</f>
        <v>18207</v>
      </c>
      <c r="L93" s="46"/>
      <c r="M93" s="46"/>
      <c r="N93" s="46">
        <f>15775.9+37.8+38.9</f>
        <v>15852.599999999999</v>
      </c>
      <c r="O93" s="46">
        <f>15775.9+37.8+38.9</f>
        <v>15852.599999999999</v>
      </c>
      <c r="P93" s="24"/>
      <c r="Q93" s="11"/>
      <c r="R93" s="48"/>
      <c r="S93" s="11">
        <f>122.8+56.1</f>
        <v>178.9</v>
      </c>
      <c r="T93" s="2"/>
      <c r="V93" s="69"/>
      <c r="W93" s="78">
        <v>37.8</v>
      </c>
      <c r="Y93" s="5">
        <v>2354.4</v>
      </c>
    </row>
    <row r="94" spans="1:25" s="23" customFormat="1" ht="63.75" customHeight="1">
      <c r="A94" s="54">
        <v>79</v>
      </c>
      <c r="B94" s="65" t="s">
        <v>59</v>
      </c>
      <c r="C94" s="65" t="s">
        <v>7</v>
      </c>
      <c r="D94" s="65" t="s">
        <v>39</v>
      </c>
      <c r="E94" s="65" t="s">
        <v>94</v>
      </c>
      <c r="F94" s="65" t="s">
        <v>8</v>
      </c>
      <c r="G94" s="65" t="s">
        <v>40</v>
      </c>
      <c r="H94" s="65" t="s">
        <v>88</v>
      </c>
      <c r="I94" s="65" t="s">
        <v>120</v>
      </c>
      <c r="J94" s="116" t="s">
        <v>212</v>
      </c>
      <c r="K94" s="46">
        <v>35.3</v>
      </c>
      <c r="L94" s="46"/>
      <c r="M94" s="46"/>
      <c r="N94" s="46">
        <v>35.3</v>
      </c>
      <c r="O94" s="46">
        <v>35.3</v>
      </c>
      <c r="P94" s="22"/>
      <c r="R94" s="48"/>
      <c r="T94" s="2"/>
      <c r="V94" s="68"/>
      <c r="W94" s="75"/>
      <c r="Y94" s="2"/>
    </row>
    <row r="95" spans="1:25" s="23" customFormat="1" ht="39" customHeight="1">
      <c r="A95" s="54">
        <v>80</v>
      </c>
      <c r="B95" s="65" t="s">
        <v>59</v>
      </c>
      <c r="C95" s="65" t="s">
        <v>7</v>
      </c>
      <c r="D95" s="65" t="s">
        <v>39</v>
      </c>
      <c r="E95" s="65" t="s">
        <v>94</v>
      </c>
      <c r="F95" s="65" t="s">
        <v>8</v>
      </c>
      <c r="G95" s="65" t="s">
        <v>40</v>
      </c>
      <c r="H95" s="65" t="s">
        <v>68</v>
      </c>
      <c r="I95" s="65" t="s">
        <v>120</v>
      </c>
      <c r="J95" s="116" t="s">
        <v>213</v>
      </c>
      <c r="K95" s="46">
        <v>39</v>
      </c>
      <c r="L95" s="46"/>
      <c r="M95" s="46"/>
      <c r="N95" s="46">
        <v>39</v>
      </c>
      <c r="O95" s="46">
        <v>39</v>
      </c>
      <c r="P95" s="22"/>
      <c r="R95" s="48"/>
      <c r="T95" s="2"/>
      <c r="V95" s="68"/>
      <c r="W95" s="77">
        <v>4</v>
      </c>
      <c r="Y95" s="2"/>
    </row>
    <row r="96" spans="1:25" s="23" customFormat="1" ht="51" customHeight="1">
      <c r="A96" s="54">
        <v>81</v>
      </c>
      <c r="B96" s="65" t="s">
        <v>59</v>
      </c>
      <c r="C96" s="65" t="s">
        <v>7</v>
      </c>
      <c r="D96" s="65" t="s">
        <v>39</v>
      </c>
      <c r="E96" s="65" t="s">
        <v>94</v>
      </c>
      <c r="F96" s="65" t="s">
        <v>8</v>
      </c>
      <c r="G96" s="65" t="s">
        <v>40</v>
      </c>
      <c r="H96" s="65" t="s">
        <v>91</v>
      </c>
      <c r="I96" s="65" t="s">
        <v>120</v>
      </c>
      <c r="J96" s="116" t="s">
        <v>214</v>
      </c>
      <c r="K96" s="46">
        <v>2238.1</v>
      </c>
      <c r="L96" s="46"/>
      <c r="M96" s="46"/>
      <c r="N96" s="46">
        <v>2238.1</v>
      </c>
      <c r="O96" s="46">
        <v>2238.1</v>
      </c>
      <c r="P96" s="22"/>
      <c r="R96" s="48"/>
      <c r="T96" s="2"/>
      <c r="V96" s="68"/>
      <c r="W96" s="75"/>
      <c r="Y96" s="2"/>
    </row>
    <row r="97" spans="1:38" s="11" customFormat="1" ht="55.5" customHeight="1">
      <c r="A97" s="54">
        <v>82</v>
      </c>
      <c r="B97" s="65" t="s">
        <v>59</v>
      </c>
      <c r="C97" s="65" t="s">
        <v>7</v>
      </c>
      <c r="D97" s="65" t="s">
        <v>39</v>
      </c>
      <c r="E97" s="65" t="s">
        <v>94</v>
      </c>
      <c r="F97" s="65" t="s">
        <v>8</v>
      </c>
      <c r="G97" s="65" t="s">
        <v>40</v>
      </c>
      <c r="H97" s="65" t="s">
        <v>69</v>
      </c>
      <c r="I97" s="65" t="s">
        <v>120</v>
      </c>
      <c r="J97" s="116" t="s">
        <v>215</v>
      </c>
      <c r="K97" s="46">
        <v>440</v>
      </c>
      <c r="L97" s="46"/>
      <c r="M97" s="46"/>
      <c r="N97" s="46">
        <v>440</v>
      </c>
      <c r="O97" s="46">
        <v>440</v>
      </c>
      <c r="P97" s="24"/>
      <c r="R97" s="48"/>
      <c r="T97" s="3"/>
      <c r="U97" s="23">
        <v>-249.9</v>
      </c>
      <c r="V97" s="68"/>
      <c r="W97" s="77">
        <v>-384.2</v>
      </c>
      <c r="X97" s="23"/>
      <c r="Y97" s="2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25" s="11" customFormat="1" ht="38.25" customHeight="1">
      <c r="A98" s="54">
        <v>83</v>
      </c>
      <c r="B98" s="65" t="s">
        <v>59</v>
      </c>
      <c r="C98" s="65" t="s">
        <v>7</v>
      </c>
      <c r="D98" s="65" t="s">
        <v>39</v>
      </c>
      <c r="E98" s="65" t="s">
        <v>94</v>
      </c>
      <c r="F98" s="65" t="s">
        <v>8</v>
      </c>
      <c r="G98" s="65" t="s">
        <v>40</v>
      </c>
      <c r="H98" s="65" t="s">
        <v>70</v>
      </c>
      <c r="I98" s="65" t="s">
        <v>120</v>
      </c>
      <c r="J98" s="116" t="s">
        <v>216</v>
      </c>
      <c r="K98" s="46">
        <f>118.4+9.6</f>
        <v>128</v>
      </c>
      <c r="L98" s="46"/>
      <c r="M98" s="46"/>
      <c r="N98" s="46">
        <v>118.4</v>
      </c>
      <c r="O98" s="46">
        <v>118.4</v>
      </c>
      <c r="P98" s="24"/>
      <c r="R98" s="48"/>
      <c r="T98" s="3"/>
      <c r="V98" s="66"/>
      <c r="W98" s="73"/>
      <c r="Y98" s="3">
        <v>9.6</v>
      </c>
    </row>
    <row r="99" spans="1:25" s="11" customFormat="1" ht="50.25" customHeight="1">
      <c r="A99" s="54">
        <v>84</v>
      </c>
      <c r="B99" s="65" t="s">
        <v>59</v>
      </c>
      <c r="C99" s="65" t="s">
        <v>7</v>
      </c>
      <c r="D99" s="65" t="s">
        <v>39</v>
      </c>
      <c r="E99" s="65" t="s">
        <v>94</v>
      </c>
      <c r="F99" s="65" t="s">
        <v>8</v>
      </c>
      <c r="G99" s="65" t="s">
        <v>40</v>
      </c>
      <c r="H99" s="65" t="s">
        <v>71</v>
      </c>
      <c r="I99" s="65" t="s">
        <v>120</v>
      </c>
      <c r="J99" s="116" t="s">
        <v>217</v>
      </c>
      <c r="K99" s="46">
        <v>1641.1</v>
      </c>
      <c r="L99" s="46"/>
      <c r="M99" s="46"/>
      <c r="N99" s="46">
        <v>1641.1</v>
      </c>
      <c r="O99" s="46">
        <v>1641.1</v>
      </c>
      <c r="P99" s="24"/>
      <c r="R99" s="48"/>
      <c r="T99" s="3"/>
      <c r="V99" s="66"/>
      <c r="W99" s="73"/>
      <c r="Y99" s="3"/>
    </row>
    <row r="100" spans="1:38" s="26" customFormat="1" ht="99.75" customHeight="1">
      <c r="A100" s="54">
        <v>85</v>
      </c>
      <c r="B100" s="65" t="s">
        <v>59</v>
      </c>
      <c r="C100" s="65" t="s">
        <v>7</v>
      </c>
      <c r="D100" s="65" t="s">
        <v>39</v>
      </c>
      <c r="E100" s="65" t="s">
        <v>94</v>
      </c>
      <c r="F100" s="65" t="s">
        <v>8</v>
      </c>
      <c r="G100" s="65" t="s">
        <v>40</v>
      </c>
      <c r="H100" s="65" t="s">
        <v>72</v>
      </c>
      <c r="I100" s="65" t="s">
        <v>120</v>
      </c>
      <c r="J100" s="116" t="s">
        <v>218</v>
      </c>
      <c r="K100" s="91">
        <v>105.8</v>
      </c>
      <c r="L100" s="91"/>
      <c r="M100" s="91"/>
      <c r="N100" s="91">
        <v>105.8</v>
      </c>
      <c r="O100" s="91">
        <v>105.8</v>
      </c>
      <c r="P100" s="25"/>
      <c r="R100" s="48"/>
      <c r="T100" s="5"/>
      <c r="U100" s="11"/>
      <c r="V100" s="66"/>
      <c r="W100" s="73"/>
      <c r="X100" s="11"/>
      <c r="Y100" s="3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s="28" customFormat="1" ht="151.5" customHeight="1">
      <c r="A101" s="54">
        <v>86</v>
      </c>
      <c r="B101" s="65" t="s">
        <v>59</v>
      </c>
      <c r="C101" s="65" t="s">
        <v>7</v>
      </c>
      <c r="D101" s="65" t="s">
        <v>39</v>
      </c>
      <c r="E101" s="65" t="s">
        <v>94</v>
      </c>
      <c r="F101" s="65" t="s">
        <v>8</v>
      </c>
      <c r="G101" s="65" t="s">
        <v>40</v>
      </c>
      <c r="H101" s="65" t="s">
        <v>73</v>
      </c>
      <c r="I101" s="65" t="s">
        <v>120</v>
      </c>
      <c r="J101" s="116" t="s">
        <v>219</v>
      </c>
      <c r="K101" s="46">
        <f>103975.6+498.3</f>
        <v>104473.90000000001</v>
      </c>
      <c r="L101" s="46"/>
      <c r="M101" s="46"/>
      <c r="N101" s="46">
        <v>103975.6</v>
      </c>
      <c r="O101" s="46">
        <v>103975.6</v>
      </c>
      <c r="P101" s="27"/>
      <c r="R101" s="48"/>
      <c r="S101" s="26">
        <f>305.9-1951.8</f>
        <v>-1645.9</v>
      </c>
      <c r="T101" s="1"/>
      <c r="U101" s="26"/>
      <c r="V101" s="69"/>
      <c r="W101" s="78">
        <f>7228.9-229.2</f>
        <v>6999.7</v>
      </c>
      <c r="X101" s="26"/>
      <c r="Y101" s="5">
        <v>498.3</v>
      </c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1:38" s="11" customFormat="1" ht="68.25" customHeight="1">
      <c r="A102" s="54">
        <v>87</v>
      </c>
      <c r="B102" s="65" t="s">
        <v>59</v>
      </c>
      <c r="C102" s="65" t="s">
        <v>7</v>
      </c>
      <c r="D102" s="65" t="s">
        <v>39</v>
      </c>
      <c r="E102" s="65" t="s">
        <v>94</v>
      </c>
      <c r="F102" s="65" t="s">
        <v>8</v>
      </c>
      <c r="G102" s="65" t="s">
        <v>40</v>
      </c>
      <c r="H102" s="65" t="s">
        <v>74</v>
      </c>
      <c r="I102" s="65" t="s">
        <v>120</v>
      </c>
      <c r="J102" s="116" t="s">
        <v>220</v>
      </c>
      <c r="K102" s="46">
        <v>5416.7</v>
      </c>
      <c r="L102" s="46"/>
      <c r="M102" s="46"/>
      <c r="N102" s="46">
        <v>5416.7</v>
      </c>
      <c r="O102" s="46">
        <v>5416.7</v>
      </c>
      <c r="P102" s="24"/>
      <c r="R102" s="48"/>
      <c r="S102" s="11">
        <v>-21.2</v>
      </c>
      <c r="T102" s="3"/>
      <c r="U102" s="28"/>
      <c r="V102" s="67"/>
      <c r="W102" s="78">
        <v>1.3</v>
      </c>
      <c r="X102" s="28"/>
      <c r="Y102" s="1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25" s="11" customFormat="1" ht="42" customHeight="1">
      <c r="A103" s="54">
        <v>88</v>
      </c>
      <c r="B103" s="65" t="s">
        <v>59</v>
      </c>
      <c r="C103" s="65" t="s">
        <v>7</v>
      </c>
      <c r="D103" s="65" t="s">
        <v>39</v>
      </c>
      <c r="E103" s="65" t="s">
        <v>94</v>
      </c>
      <c r="F103" s="65" t="s">
        <v>8</v>
      </c>
      <c r="G103" s="65" t="s">
        <v>40</v>
      </c>
      <c r="H103" s="65" t="s">
        <v>92</v>
      </c>
      <c r="I103" s="65" t="s">
        <v>120</v>
      </c>
      <c r="J103" s="116" t="s">
        <v>221</v>
      </c>
      <c r="K103" s="46">
        <v>661.9</v>
      </c>
      <c r="L103" s="46"/>
      <c r="M103" s="46"/>
      <c r="N103" s="46">
        <v>661.9</v>
      </c>
      <c r="O103" s="46">
        <v>661.9</v>
      </c>
      <c r="P103" s="24"/>
      <c r="R103" s="48"/>
      <c r="T103" s="3"/>
      <c r="V103" s="66"/>
      <c r="W103" s="73"/>
      <c r="Y103" s="3"/>
    </row>
    <row r="104" spans="1:25" s="11" customFormat="1" ht="84" customHeight="1">
      <c r="A104" s="54">
        <v>89</v>
      </c>
      <c r="B104" s="65" t="s">
        <v>59</v>
      </c>
      <c r="C104" s="65" t="s">
        <v>7</v>
      </c>
      <c r="D104" s="65" t="s">
        <v>39</v>
      </c>
      <c r="E104" s="65" t="s">
        <v>94</v>
      </c>
      <c r="F104" s="65" t="s">
        <v>8</v>
      </c>
      <c r="G104" s="65" t="s">
        <v>40</v>
      </c>
      <c r="H104" s="65" t="s">
        <v>180</v>
      </c>
      <c r="I104" s="65" t="s">
        <v>120</v>
      </c>
      <c r="J104" s="116" t="s">
        <v>222</v>
      </c>
      <c r="K104" s="46">
        <v>2754.9</v>
      </c>
      <c r="L104" s="46"/>
      <c r="M104" s="46"/>
      <c r="N104" s="46">
        <v>0</v>
      </c>
      <c r="O104" s="46">
        <v>1377.5</v>
      </c>
      <c r="P104" s="24"/>
      <c r="R104" s="48"/>
      <c r="T104" s="3"/>
      <c r="V104" s="66"/>
      <c r="W104" s="73"/>
      <c r="Y104" s="3"/>
    </row>
    <row r="105" spans="1:38" s="23" customFormat="1" ht="141.75" customHeight="1">
      <c r="A105" s="54">
        <v>90</v>
      </c>
      <c r="B105" s="65" t="s">
        <v>59</v>
      </c>
      <c r="C105" s="65" t="s">
        <v>7</v>
      </c>
      <c r="D105" s="65" t="s">
        <v>39</v>
      </c>
      <c r="E105" s="65" t="s">
        <v>94</v>
      </c>
      <c r="F105" s="65" t="s">
        <v>8</v>
      </c>
      <c r="G105" s="65" t="s">
        <v>40</v>
      </c>
      <c r="H105" s="65" t="s">
        <v>75</v>
      </c>
      <c r="I105" s="65" t="s">
        <v>120</v>
      </c>
      <c r="J105" s="116" t="s">
        <v>223</v>
      </c>
      <c r="K105" s="46">
        <f>22218.1-1138.7+190</f>
        <v>21269.399999999998</v>
      </c>
      <c r="L105" s="46"/>
      <c r="M105" s="46"/>
      <c r="N105" s="46">
        <v>22218.1</v>
      </c>
      <c r="O105" s="46">
        <v>22218.1</v>
      </c>
      <c r="P105" s="22"/>
      <c r="R105" s="48"/>
      <c r="S105" s="23">
        <v>-4227.2</v>
      </c>
      <c r="T105" s="2"/>
      <c r="U105" s="11">
        <v>768.2</v>
      </c>
      <c r="V105" s="79"/>
      <c r="W105" s="76">
        <v>-184.5</v>
      </c>
      <c r="X105" s="11"/>
      <c r="Y105" s="3">
        <f>-1138.7+190</f>
        <v>-948.7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s="11" customFormat="1" ht="43.5" customHeight="1">
      <c r="A106" s="54">
        <v>91</v>
      </c>
      <c r="B106" s="65" t="s">
        <v>59</v>
      </c>
      <c r="C106" s="65" t="s">
        <v>7</v>
      </c>
      <c r="D106" s="65" t="s">
        <v>39</v>
      </c>
      <c r="E106" s="65" t="s">
        <v>94</v>
      </c>
      <c r="F106" s="65" t="s">
        <v>8</v>
      </c>
      <c r="G106" s="65" t="s">
        <v>40</v>
      </c>
      <c r="H106" s="65" t="s">
        <v>76</v>
      </c>
      <c r="I106" s="65" t="s">
        <v>120</v>
      </c>
      <c r="J106" s="116" t="s">
        <v>224</v>
      </c>
      <c r="K106" s="46">
        <v>18373.9</v>
      </c>
      <c r="L106" s="46"/>
      <c r="M106" s="46"/>
      <c r="N106" s="46">
        <v>4960.9</v>
      </c>
      <c r="O106" s="46">
        <v>4960.9</v>
      </c>
      <c r="P106" s="24"/>
      <c r="R106" s="48"/>
      <c r="T106" s="3"/>
      <c r="U106" s="23"/>
      <c r="V106" s="68"/>
      <c r="W106" s="75"/>
      <c r="X106" s="23"/>
      <c r="Y106" s="2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25" s="11" customFormat="1" ht="56.25" customHeight="1">
      <c r="A107" s="54">
        <v>92</v>
      </c>
      <c r="B107" s="65" t="s">
        <v>59</v>
      </c>
      <c r="C107" s="65" t="s">
        <v>7</v>
      </c>
      <c r="D107" s="65" t="s">
        <v>39</v>
      </c>
      <c r="E107" s="65" t="s">
        <v>94</v>
      </c>
      <c r="F107" s="65" t="s">
        <v>8</v>
      </c>
      <c r="G107" s="65" t="s">
        <v>40</v>
      </c>
      <c r="H107" s="65" t="s">
        <v>77</v>
      </c>
      <c r="I107" s="65" t="s">
        <v>120</v>
      </c>
      <c r="J107" s="116" t="s">
        <v>225</v>
      </c>
      <c r="K107" s="46">
        <v>732.2</v>
      </c>
      <c r="L107" s="46"/>
      <c r="M107" s="46"/>
      <c r="N107" s="46">
        <v>732.2</v>
      </c>
      <c r="O107" s="46">
        <v>732.2</v>
      </c>
      <c r="P107" s="24"/>
      <c r="R107" s="48"/>
      <c r="T107" s="3"/>
      <c r="V107" s="66"/>
      <c r="W107" s="73"/>
      <c r="Y107" s="3"/>
    </row>
    <row r="108" spans="1:25" s="11" customFormat="1" ht="45" customHeight="1">
      <c r="A108" s="54">
        <v>93</v>
      </c>
      <c r="B108" s="65" t="s">
        <v>59</v>
      </c>
      <c r="C108" s="65" t="s">
        <v>7</v>
      </c>
      <c r="D108" s="65" t="s">
        <v>39</v>
      </c>
      <c r="E108" s="65" t="s">
        <v>94</v>
      </c>
      <c r="F108" s="65" t="s">
        <v>8</v>
      </c>
      <c r="G108" s="65" t="s">
        <v>40</v>
      </c>
      <c r="H108" s="65" t="s">
        <v>113</v>
      </c>
      <c r="I108" s="65" t="s">
        <v>120</v>
      </c>
      <c r="J108" s="116" t="s">
        <v>226</v>
      </c>
      <c r="K108" s="46">
        <v>1818.4</v>
      </c>
      <c r="L108" s="46"/>
      <c r="M108" s="46"/>
      <c r="N108" s="46">
        <v>1818.4</v>
      </c>
      <c r="O108" s="46">
        <v>1818.4</v>
      </c>
      <c r="P108" s="24"/>
      <c r="R108" s="48"/>
      <c r="T108" s="3"/>
      <c r="V108" s="66"/>
      <c r="W108" s="76">
        <v>6</v>
      </c>
      <c r="Y108" s="3"/>
    </row>
    <row r="109" spans="1:25" s="11" customFormat="1" ht="93.75" customHeight="1">
      <c r="A109" s="54">
        <v>94</v>
      </c>
      <c r="B109" s="65" t="s">
        <v>59</v>
      </c>
      <c r="C109" s="65" t="s">
        <v>7</v>
      </c>
      <c r="D109" s="65" t="s">
        <v>39</v>
      </c>
      <c r="E109" s="65" t="s">
        <v>94</v>
      </c>
      <c r="F109" s="65" t="s">
        <v>8</v>
      </c>
      <c r="G109" s="65" t="s">
        <v>40</v>
      </c>
      <c r="H109" s="65" t="s">
        <v>181</v>
      </c>
      <c r="I109" s="65" t="s">
        <v>120</v>
      </c>
      <c r="J109" s="116" t="s">
        <v>227</v>
      </c>
      <c r="K109" s="46">
        <v>25</v>
      </c>
      <c r="L109" s="46"/>
      <c r="M109" s="46"/>
      <c r="N109" s="46">
        <v>25</v>
      </c>
      <c r="O109" s="46">
        <v>25</v>
      </c>
      <c r="P109" s="24"/>
      <c r="R109" s="48"/>
      <c r="T109" s="3"/>
      <c r="V109" s="66"/>
      <c r="W109" s="76"/>
      <c r="Y109" s="3"/>
    </row>
    <row r="110" spans="1:25" s="11" customFormat="1" ht="59.25" customHeight="1">
      <c r="A110" s="54">
        <v>95</v>
      </c>
      <c r="B110" s="65" t="s">
        <v>59</v>
      </c>
      <c r="C110" s="65" t="s">
        <v>7</v>
      </c>
      <c r="D110" s="65" t="s">
        <v>39</v>
      </c>
      <c r="E110" s="65" t="s">
        <v>94</v>
      </c>
      <c r="F110" s="65" t="s">
        <v>126</v>
      </c>
      <c r="G110" s="65" t="s">
        <v>40</v>
      </c>
      <c r="H110" s="65" t="s">
        <v>34</v>
      </c>
      <c r="I110" s="65" t="s">
        <v>120</v>
      </c>
      <c r="J110" s="113" t="s">
        <v>228</v>
      </c>
      <c r="K110" s="52">
        <v>371.7</v>
      </c>
      <c r="L110" s="52"/>
      <c r="M110" s="52"/>
      <c r="N110" s="52">
        <v>289.2</v>
      </c>
      <c r="O110" s="52">
        <v>289.2</v>
      </c>
      <c r="P110" s="24"/>
      <c r="R110" s="48"/>
      <c r="T110" s="3"/>
      <c r="V110" s="66"/>
      <c r="W110" s="73"/>
      <c r="Y110" s="3"/>
    </row>
    <row r="111" spans="1:25" s="11" customFormat="1" ht="25.5">
      <c r="A111" s="54">
        <v>96</v>
      </c>
      <c r="B111" s="70" t="s">
        <v>59</v>
      </c>
      <c r="C111" s="70" t="s">
        <v>7</v>
      </c>
      <c r="D111" s="70" t="s">
        <v>39</v>
      </c>
      <c r="E111" s="70" t="s">
        <v>90</v>
      </c>
      <c r="F111" s="70" t="s">
        <v>32</v>
      </c>
      <c r="G111" s="70" t="s">
        <v>33</v>
      </c>
      <c r="H111" s="70" t="s">
        <v>34</v>
      </c>
      <c r="I111" s="70" t="s">
        <v>120</v>
      </c>
      <c r="J111" s="57" t="s">
        <v>65</v>
      </c>
      <c r="K111" s="72">
        <f>SUM(K112:M113)</f>
        <v>1045.4</v>
      </c>
      <c r="L111" s="72"/>
      <c r="M111" s="72"/>
      <c r="N111" s="72">
        <f>SUM(N112:N113)</f>
        <v>1069.2</v>
      </c>
      <c r="O111" s="72">
        <f>SUM(O112:Q113)</f>
        <v>0</v>
      </c>
      <c r="P111" s="24"/>
      <c r="R111" s="48"/>
      <c r="T111" s="3"/>
      <c r="V111" s="66"/>
      <c r="W111" s="73"/>
      <c r="Y111" s="3"/>
    </row>
    <row r="112" spans="1:25" s="11" customFormat="1" ht="45.75" customHeight="1" thickBot="1">
      <c r="A112" s="54">
        <v>97</v>
      </c>
      <c r="B112" s="65" t="s">
        <v>59</v>
      </c>
      <c r="C112" s="65" t="s">
        <v>7</v>
      </c>
      <c r="D112" s="65" t="s">
        <v>39</v>
      </c>
      <c r="E112" s="65" t="s">
        <v>90</v>
      </c>
      <c r="F112" s="65" t="s">
        <v>105</v>
      </c>
      <c r="G112" s="65" t="s">
        <v>40</v>
      </c>
      <c r="H112" s="65" t="s">
        <v>34</v>
      </c>
      <c r="I112" s="65" t="s">
        <v>120</v>
      </c>
      <c r="J112" s="113" t="s">
        <v>229</v>
      </c>
      <c r="K112" s="46">
        <f>1017.8-20.8</f>
        <v>997</v>
      </c>
      <c r="L112" s="46"/>
      <c r="M112" s="46"/>
      <c r="N112" s="46">
        <v>1067.3</v>
      </c>
      <c r="O112" s="46">
        <v>0</v>
      </c>
      <c r="P112" s="24"/>
      <c r="R112" s="48"/>
      <c r="S112" s="11">
        <v>90.5</v>
      </c>
      <c r="T112" s="3"/>
      <c r="V112" s="66"/>
      <c r="W112" s="73"/>
      <c r="Y112" s="3">
        <v>-20.8</v>
      </c>
    </row>
    <row r="113" spans="1:25" s="11" customFormat="1" ht="45" customHeight="1">
      <c r="A113" s="54">
        <v>98</v>
      </c>
      <c r="B113" s="65" t="s">
        <v>59</v>
      </c>
      <c r="C113" s="65" t="s">
        <v>7</v>
      </c>
      <c r="D113" s="65" t="s">
        <v>39</v>
      </c>
      <c r="E113" s="65" t="s">
        <v>90</v>
      </c>
      <c r="F113" s="65" t="s">
        <v>47</v>
      </c>
      <c r="G113" s="65" t="s">
        <v>40</v>
      </c>
      <c r="H113" s="65" t="s">
        <v>34</v>
      </c>
      <c r="I113" s="65" t="s">
        <v>120</v>
      </c>
      <c r="J113" s="113" t="s">
        <v>230</v>
      </c>
      <c r="K113" s="117">
        <f>55-6.6</f>
        <v>48.4</v>
      </c>
      <c r="L113" s="92"/>
      <c r="M113" s="46"/>
      <c r="N113" s="46">
        <v>1.9</v>
      </c>
      <c r="O113" s="46">
        <v>0</v>
      </c>
      <c r="P113" s="24"/>
      <c r="R113" s="48"/>
      <c r="S113" s="11">
        <v>3</v>
      </c>
      <c r="T113" s="3"/>
      <c r="V113" s="66"/>
      <c r="W113" s="76">
        <v>-0.7</v>
      </c>
      <c r="Y113" s="3">
        <v>-6.6</v>
      </c>
    </row>
    <row r="114" spans="1:25" s="11" customFormat="1" ht="17.25" customHeight="1">
      <c r="A114" s="54">
        <v>99</v>
      </c>
      <c r="B114" s="70" t="s">
        <v>32</v>
      </c>
      <c r="C114" s="70" t="s">
        <v>7</v>
      </c>
      <c r="D114" s="70" t="s">
        <v>39</v>
      </c>
      <c r="E114" s="70" t="s">
        <v>106</v>
      </c>
      <c r="F114" s="70" t="s">
        <v>32</v>
      </c>
      <c r="G114" s="70" t="s">
        <v>33</v>
      </c>
      <c r="H114" s="70" t="s">
        <v>34</v>
      </c>
      <c r="I114" s="70" t="s">
        <v>32</v>
      </c>
      <c r="J114" s="71" t="s">
        <v>128</v>
      </c>
      <c r="K114" s="72">
        <f>SUM(K115+K124+K128)</f>
        <v>26089.300000000003</v>
      </c>
      <c r="L114" s="72"/>
      <c r="M114" s="72"/>
      <c r="N114" s="72">
        <f>SUM(N115)</f>
        <v>28468.5</v>
      </c>
      <c r="O114" s="72">
        <f>SUM(O115)</f>
        <v>28468.5</v>
      </c>
      <c r="P114" s="24"/>
      <c r="R114" s="48"/>
      <c r="T114" s="3"/>
      <c r="V114" s="66"/>
      <c r="W114" s="73"/>
      <c r="Y114" s="3"/>
    </row>
    <row r="115" spans="1:25" s="11" customFormat="1" ht="46.5" customHeight="1">
      <c r="A115" s="54">
        <v>100</v>
      </c>
      <c r="B115" s="70" t="s">
        <v>59</v>
      </c>
      <c r="C115" s="70" t="s">
        <v>7</v>
      </c>
      <c r="D115" s="70" t="s">
        <v>39</v>
      </c>
      <c r="E115" s="70" t="s">
        <v>106</v>
      </c>
      <c r="F115" s="70" t="s">
        <v>100</v>
      </c>
      <c r="G115" s="70" t="s">
        <v>33</v>
      </c>
      <c r="H115" s="70" t="s">
        <v>34</v>
      </c>
      <c r="I115" s="70" t="s">
        <v>120</v>
      </c>
      <c r="J115" s="71" t="s">
        <v>141</v>
      </c>
      <c r="K115" s="72">
        <f>SUM(K116:K123)</f>
        <v>9982.2</v>
      </c>
      <c r="L115" s="72"/>
      <c r="M115" s="72"/>
      <c r="N115" s="72">
        <f>SUM(N116:N123)</f>
        <v>28468.5</v>
      </c>
      <c r="O115" s="72">
        <f>SUM(O116:O123)</f>
        <v>28468.5</v>
      </c>
      <c r="P115" s="24"/>
      <c r="R115" s="48"/>
      <c r="T115" s="3"/>
      <c r="V115" s="66"/>
      <c r="W115" s="73"/>
      <c r="Y115" s="3"/>
    </row>
    <row r="116" spans="1:25" s="11" customFormat="1" ht="59.25" customHeight="1">
      <c r="A116" s="54">
        <v>101</v>
      </c>
      <c r="B116" s="65" t="s">
        <v>59</v>
      </c>
      <c r="C116" s="65" t="s">
        <v>7</v>
      </c>
      <c r="D116" s="65" t="s">
        <v>39</v>
      </c>
      <c r="E116" s="65" t="s">
        <v>106</v>
      </c>
      <c r="F116" s="65" t="s">
        <v>100</v>
      </c>
      <c r="G116" s="65" t="s">
        <v>40</v>
      </c>
      <c r="H116" s="65" t="s">
        <v>81</v>
      </c>
      <c r="I116" s="65" t="s">
        <v>120</v>
      </c>
      <c r="J116" s="116" t="s">
        <v>237</v>
      </c>
      <c r="K116" s="46">
        <f>4032.7+0.1</f>
        <v>4032.7999999999997</v>
      </c>
      <c r="L116" s="46"/>
      <c r="M116" s="46"/>
      <c r="N116" s="46">
        <v>4032.7</v>
      </c>
      <c r="O116" s="46">
        <v>4032.7</v>
      </c>
      <c r="P116" s="24"/>
      <c r="R116" s="48"/>
      <c r="T116" s="3"/>
      <c r="V116" s="66"/>
      <c r="W116" s="73"/>
      <c r="Y116" s="3">
        <v>0.1</v>
      </c>
    </row>
    <row r="117" spans="1:25" s="11" customFormat="1" ht="42.75" customHeight="1">
      <c r="A117" s="54">
        <v>102</v>
      </c>
      <c r="B117" s="65" t="s">
        <v>59</v>
      </c>
      <c r="C117" s="65" t="s">
        <v>7</v>
      </c>
      <c r="D117" s="65" t="s">
        <v>39</v>
      </c>
      <c r="E117" s="65" t="s">
        <v>106</v>
      </c>
      <c r="F117" s="65" t="s">
        <v>100</v>
      </c>
      <c r="G117" s="65" t="s">
        <v>40</v>
      </c>
      <c r="H117" s="65" t="s">
        <v>82</v>
      </c>
      <c r="I117" s="65" t="s">
        <v>120</v>
      </c>
      <c r="J117" s="116" t="s">
        <v>238</v>
      </c>
      <c r="K117" s="46">
        <v>235.4</v>
      </c>
      <c r="L117" s="46"/>
      <c r="M117" s="46"/>
      <c r="N117" s="46">
        <v>235.4</v>
      </c>
      <c r="O117" s="46">
        <v>235.4</v>
      </c>
      <c r="P117" s="24"/>
      <c r="R117" s="48"/>
      <c r="T117" s="3"/>
      <c r="V117" s="66"/>
      <c r="W117" s="73"/>
      <c r="Y117" s="3"/>
    </row>
    <row r="118" spans="1:25" s="11" customFormat="1" ht="44.25" customHeight="1">
      <c r="A118" s="54">
        <v>103</v>
      </c>
      <c r="B118" s="65" t="s">
        <v>59</v>
      </c>
      <c r="C118" s="65" t="s">
        <v>7</v>
      </c>
      <c r="D118" s="65" t="s">
        <v>39</v>
      </c>
      <c r="E118" s="65" t="s">
        <v>106</v>
      </c>
      <c r="F118" s="65" t="s">
        <v>100</v>
      </c>
      <c r="G118" s="65" t="s">
        <v>40</v>
      </c>
      <c r="H118" s="65" t="s">
        <v>83</v>
      </c>
      <c r="I118" s="65" t="s">
        <v>120</v>
      </c>
      <c r="J118" s="116" t="s">
        <v>239</v>
      </c>
      <c r="K118" s="46">
        <v>228.6</v>
      </c>
      <c r="L118" s="46"/>
      <c r="M118" s="46"/>
      <c r="N118" s="46">
        <v>228.6</v>
      </c>
      <c r="O118" s="46">
        <v>228.6</v>
      </c>
      <c r="P118" s="24"/>
      <c r="R118" s="48"/>
      <c r="T118" s="3"/>
      <c r="V118" s="66"/>
      <c r="W118" s="73"/>
      <c r="Y118" s="3"/>
    </row>
    <row r="119" spans="1:25" s="11" customFormat="1" ht="54" customHeight="1">
      <c r="A119" s="54">
        <v>104</v>
      </c>
      <c r="B119" s="65" t="s">
        <v>59</v>
      </c>
      <c r="C119" s="65" t="s">
        <v>7</v>
      </c>
      <c r="D119" s="65" t="s">
        <v>39</v>
      </c>
      <c r="E119" s="65" t="s">
        <v>106</v>
      </c>
      <c r="F119" s="65" t="s">
        <v>100</v>
      </c>
      <c r="G119" s="65" t="s">
        <v>40</v>
      </c>
      <c r="H119" s="65" t="s">
        <v>84</v>
      </c>
      <c r="I119" s="65" t="s">
        <v>120</v>
      </c>
      <c r="J119" s="116" t="s">
        <v>240</v>
      </c>
      <c r="K119" s="46">
        <v>185.4</v>
      </c>
      <c r="L119" s="46"/>
      <c r="M119" s="46"/>
      <c r="N119" s="46">
        <v>185.4</v>
      </c>
      <c r="O119" s="46">
        <v>185.4</v>
      </c>
      <c r="P119" s="24"/>
      <c r="R119" s="48"/>
      <c r="T119" s="3"/>
      <c r="V119" s="66"/>
      <c r="W119" s="73"/>
      <c r="Y119" s="3"/>
    </row>
    <row r="120" spans="1:25" s="11" customFormat="1" ht="42.75" customHeight="1">
      <c r="A120" s="54">
        <v>105</v>
      </c>
      <c r="B120" s="65" t="s">
        <v>59</v>
      </c>
      <c r="C120" s="65" t="s">
        <v>7</v>
      </c>
      <c r="D120" s="65" t="s">
        <v>39</v>
      </c>
      <c r="E120" s="65" t="s">
        <v>106</v>
      </c>
      <c r="F120" s="65" t="s">
        <v>100</v>
      </c>
      <c r="G120" s="65" t="s">
        <v>40</v>
      </c>
      <c r="H120" s="65" t="s">
        <v>85</v>
      </c>
      <c r="I120" s="65" t="s">
        <v>120</v>
      </c>
      <c r="J120" s="116" t="s">
        <v>252</v>
      </c>
      <c r="K120" s="46">
        <f>668.9+0.1</f>
        <v>669</v>
      </c>
      <c r="L120" s="46"/>
      <c r="M120" s="46"/>
      <c r="N120" s="46">
        <v>668.9</v>
      </c>
      <c r="O120" s="46">
        <v>668.9</v>
      </c>
      <c r="P120" s="24"/>
      <c r="R120" s="48"/>
      <c r="T120" s="3"/>
      <c r="V120" s="66"/>
      <c r="W120" s="73"/>
      <c r="Y120" s="3">
        <v>0.1</v>
      </c>
    </row>
    <row r="121" spans="1:25" s="11" customFormat="1" ht="42.75" customHeight="1">
      <c r="A121" s="54">
        <v>106</v>
      </c>
      <c r="B121" s="65" t="s">
        <v>59</v>
      </c>
      <c r="C121" s="65" t="s">
        <v>7</v>
      </c>
      <c r="D121" s="65" t="s">
        <v>39</v>
      </c>
      <c r="E121" s="65" t="s">
        <v>106</v>
      </c>
      <c r="F121" s="65" t="s">
        <v>100</v>
      </c>
      <c r="G121" s="65" t="s">
        <v>40</v>
      </c>
      <c r="H121" s="65" t="s">
        <v>86</v>
      </c>
      <c r="I121" s="65" t="s">
        <v>120</v>
      </c>
      <c r="J121" s="116" t="s">
        <v>253</v>
      </c>
      <c r="K121" s="46">
        <v>4631</v>
      </c>
      <c r="L121" s="46"/>
      <c r="M121" s="46"/>
      <c r="N121" s="46">
        <v>4631</v>
      </c>
      <c r="O121" s="46">
        <v>4631</v>
      </c>
      <c r="P121" s="24"/>
      <c r="R121" s="48"/>
      <c r="T121" s="3"/>
      <c r="V121" s="66"/>
      <c r="W121" s="73"/>
      <c r="Y121" s="3"/>
    </row>
    <row r="122" spans="1:25" s="11" customFormat="1" ht="53.25" customHeight="1">
      <c r="A122" s="54">
        <v>107</v>
      </c>
      <c r="B122" s="65" t="s">
        <v>59</v>
      </c>
      <c r="C122" s="65" t="s">
        <v>7</v>
      </c>
      <c r="D122" s="65" t="s">
        <v>39</v>
      </c>
      <c r="E122" s="65" t="s">
        <v>106</v>
      </c>
      <c r="F122" s="65" t="s">
        <v>100</v>
      </c>
      <c r="G122" s="65" t="s">
        <v>40</v>
      </c>
      <c r="H122" s="65" t="s">
        <v>114</v>
      </c>
      <c r="I122" s="65" t="s">
        <v>120</v>
      </c>
      <c r="J122" s="116" t="s">
        <v>254</v>
      </c>
      <c r="K122" s="46">
        <v>0</v>
      </c>
      <c r="L122" s="46"/>
      <c r="M122" s="46"/>
      <c r="N122" s="46">
        <v>13413</v>
      </c>
      <c r="O122" s="46">
        <v>13413</v>
      </c>
      <c r="P122" s="24"/>
      <c r="R122" s="48"/>
      <c r="T122" s="3"/>
      <c r="V122" s="66"/>
      <c r="W122" s="73"/>
      <c r="Y122" s="3"/>
    </row>
    <row r="123" spans="1:25" s="11" customFormat="1" ht="60" customHeight="1">
      <c r="A123" s="54">
        <v>108</v>
      </c>
      <c r="B123" s="93" t="s">
        <v>59</v>
      </c>
      <c r="C123" s="93" t="s">
        <v>7</v>
      </c>
      <c r="D123" s="93" t="s">
        <v>39</v>
      </c>
      <c r="E123" s="93" t="s">
        <v>106</v>
      </c>
      <c r="F123" s="93" t="s">
        <v>100</v>
      </c>
      <c r="G123" s="93" t="s">
        <v>40</v>
      </c>
      <c r="H123" s="93" t="s">
        <v>171</v>
      </c>
      <c r="I123" s="93" t="s">
        <v>120</v>
      </c>
      <c r="J123" s="116" t="s">
        <v>255</v>
      </c>
      <c r="K123" s="91">
        <f>5063.2+10.3-5073.5</f>
        <v>0</v>
      </c>
      <c r="L123" s="91"/>
      <c r="M123" s="91"/>
      <c r="N123" s="91">
        <f>5063.2+10.3</f>
        <v>5073.5</v>
      </c>
      <c r="O123" s="91">
        <f>5063.2+10.3</f>
        <v>5073.5</v>
      </c>
      <c r="P123" s="24"/>
      <c r="R123" s="48"/>
      <c r="T123" s="3"/>
      <c r="V123" s="66"/>
      <c r="W123" s="73"/>
      <c r="Y123" s="104">
        <v>-5073.5</v>
      </c>
    </row>
    <row r="124" spans="1:25" s="11" customFormat="1" ht="42.75" customHeight="1">
      <c r="A124" s="54">
        <v>109</v>
      </c>
      <c r="B124" s="70" t="s">
        <v>32</v>
      </c>
      <c r="C124" s="70" t="s">
        <v>7</v>
      </c>
      <c r="D124" s="70" t="s">
        <v>39</v>
      </c>
      <c r="E124" s="70" t="s">
        <v>190</v>
      </c>
      <c r="F124" s="70" t="s">
        <v>32</v>
      </c>
      <c r="G124" s="70" t="s">
        <v>33</v>
      </c>
      <c r="H124" s="70" t="s">
        <v>34</v>
      </c>
      <c r="I124" s="70" t="s">
        <v>32</v>
      </c>
      <c r="J124" s="71" t="s">
        <v>128</v>
      </c>
      <c r="K124" s="72">
        <f>K125+K126+K127</f>
        <v>11985.2</v>
      </c>
      <c r="L124" s="72"/>
      <c r="M124" s="72"/>
      <c r="N124" s="72">
        <f>N125+N126+N127</f>
        <v>0</v>
      </c>
      <c r="O124" s="72">
        <f>O125+O126+O127</f>
        <v>0</v>
      </c>
      <c r="P124" s="24"/>
      <c r="R124" s="48"/>
      <c r="T124" s="3"/>
      <c r="V124" s="66"/>
      <c r="W124" s="73"/>
      <c r="Y124" s="104"/>
    </row>
    <row r="125" spans="1:25" s="11" customFormat="1" ht="60.75" customHeight="1">
      <c r="A125" s="54">
        <v>110</v>
      </c>
      <c r="B125" s="65" t="s">
        <v>59</v>
      </c>
      <c r="C125" s="65" t="s">
        <v>7</v>
      </c>
      <c r="D125" s="65" t="s">
        <v>39</v>
      </c>
      <c r="E125" s="65" t="s">
        <v>190</v>
      </c>
      <c r="F125" s="65" t="s">
        <v>191</v>
      </c>
      <c r="G125" s="65" t="s">
        <v>40</v>
      </c>
      <c r="H125" s="65" t="s">
        <v>34</v>
      </c>
      <c r="I125" s="65" t="s">
        <v>120</v>
      </c>
      <c r="J125" s="113" t="s">
        <v>242</v>
      </c>
      <c r="K125" s="46">
        <v>11835.2</v>
      </c>
      <c r="L125" s="46"/>
      <c r="M125" s="46"/>
      <c r="N125" s="46">
        <v>0</v>
      </c>
      <c r="O125" s="46">
        <v>0</v>
      </c>
      <c r="P125" s="24"/>
      <c r="R125" s="48"/>
      <c r="T125" s="3"/>
      <c r="V125" s="66"/>
      <c r="W125" s="73"/>
      <c r="Y125" s="104">
        <v>11835.2</v>
      </c>
    </row>
    <row r="126" spans="1:25" s="11" customFormat="1" ht="38.25" customHeight="1">
      <c r="A126" s="54">
        <v>111</v>
      </c>
      <c r="B126" s="65" t="s">
        <v>59</v>
      </c>
      <c r="C126" s="65" t="s">
        <v>7</v>
      </c>
      <c r="D126" s="65" t="s">
        <v>39</v>
      </c>
      <c r="E126" s="65" t="s">
        <v>190</v>
      </c>
      <c r="F126" s="65" t="s">
        <v>192</v>
      </c>
      <c r="G126" s="65" t="s">
        <v>40</v>
      </c>
      <c r="H126" s="65" t="s">
        <v>34</v>
      </c>
      <c r="I126" s="65" t="s">
        <v>120</v>
      </c>
      <c r="J126" s="113" t="s">
        <v>241</v>
      </c>
      <c r="K126" s="46">
        <v>50</v>
      </c>
      <c r="L126" s="46"/>
      <c r="M126" s="46"/>
      <c r="N126" s="46">
        <v>0</v>
      </c>
      <c r="O126" s="46">
        <v>0</v>
      </c>
      <c r="P126" s="24"/>
      <c r="R126" s="48"/>
      <c r="T126" s="3"/>
      <c r="V126" s="66"/>
      <c r="W126" s="73"/>
      <c r="Y126" s="104">
        <v>50</v>
      </c>
    </row>
    <row r="127" spans="1:25" s="11" customFormat="1" ht="37.5" customHeight="1">
      <c r="A127" s="54">
        <v>112</v>
      </c>
      <c r="B127" s="65" t="s">
        <v>59</v>
      </c>
      <c r="C127" s="65" t="s">
        <v>7</v>
      </c>
      <c r="D127" s="65" t="s">
        <v>39</v>
      </c>
      <c r="E127" s="65" t="s">
        <v>190</v>
      </c>
      <c r="F127" s="65" t="s">
        <v>192</v>
      </c>
      <c r="G127" s="65" t="s">
        <v>40</v>
      </c>
      <c r="H127" s="65" t="s">
        <v>34</v>
      </c>
      <c r="I127" s="65" t="s">
        <v>120</v>
      </c>
      <c r="J127" s="113" t="s">
        <v>243</v>
      </c>
      <c r="K127" s="46">
        <f>26.2+73.8</f>
        <v>100</v>
      </c>
      <c r="L127" s="46"/>
      <c r="M127" s="46"/>
      <c r="N127" s="46">
        <v>0</v>
      </c>
      <c r="O127" s="46">
        <v>0</v>
      </c>
      <c r="P127" s="24"/>
      <c r="R127" s="48"/>
      <c r="T127" s="3"/>
      <c r="V127" s="66"/>
      <c r="W127" s="73"/>
      <c r="Y127" s="104">
        <v>100</v>
      </c>
    </row>
    <row r="128" spans="1:25" s="11" customFormat="1" ht="33" customHeight="1">
      <c r="A128" s="54">
        <v>113</v>
      </c>
      <c r="B128" s="70" t="s">
        <v>32</v>
      </c>
      <c r="C128" s="70" t="s">
        <v>7</v>
      </c>
      <c r="D128" s="70" t="s">
        <v>39</v>
      </c>
      <c r="E128" s="70" t="s">
        <v>184</v>
      </c>
      <c r="F128" s="70" t="s">
        <v>32</v>
      </c>
      <c r="G128" s="70" t="s">
        <v>33</v>
      </c>
      <c r="H128" s="70" t="s">
        <v>34</v>
      </c>
      <c r="I128" s="70" t="s">
        <v>32</v>
      </c>
      <c r="J128" s="71" t="s">
        <v>185</v>
      </c>
      <c r="K128" s="72">
        <f>SUM(K129:K133)</f>
        <v>4121.9</v>
      </c>
      <c r="L128" s="46"/>
      <c r="M128" s="46"/>
      <c r="N128" s="72">
        <f>SUM(N130)</f>
        <v>0</v>
      </c>
      <c r="O128" s="72">
        <f>SUM(O130)</f>
        <v>0</v>
      </c>
      <c r="P128" s="97"/>
      <c r="Q128" s="98"/>
      <c r="R128" s="99"/>
      <c r="S128" s="98"/>
      <c r="T128" s="100"/>
      <c r="U128" s="98"/>
      <c r="V128" s="101"/>
      <c r="W128" s="102"/>
      <c r="X128" s="103"/>
      <c r="Y128" s="104"/>
    </row>
    <row r="129" spans="1:25" s="11" customFormat="1" ht="33.75" customHeight="1">
      <c r="A129" s="54">
        <v>114</v>
      </c>
      <c r="B129" s="65" t="s">
        <v>59</v>
      </c>
      <c r="C129" s="65" t="s">
        <v>7</v>
      </c>
      <c r="D129" s="65" t="s">
        <v>39</v>
      </c>
      <c r="E129" s="65" t="s">
        <v>184</v>
      </c>
      <c r="F129" s="65" t="s">
        <v>58</v>
      </c>
      <c r="G129" s="65" t="s">
        <v>40</v>
      </c>
      <c r="H129" s="65" t="s">
        <v>189</v>
      </c>
      <c r="I129" s="65" t="s">
        <v>120</v>
      </c>
      <c r="J129" s="113" t="s">
        <v>244</v>
      </c>
      <c r="K129" s="46">
        <v>191.4</v>
      </c>
      <c r="L129" s="118"/>
      <c r="M129" s="118"/>
      <c r="N129" s="46">
        <v>0</v>
      </c>
      <c r="O129" s="46">
        <v>0</v>
      </c>
      <c r="Y129" s="105">
        <v>191.4</v>
      </c>
    </row>
    <row r="130" spans="1:25" s="11" customFormat="1" ht="32.25" customHeight="1">
      <c r="A130" s="54">
        <v>115</v>
      </c>
      <c r="B130" s="65" t="s">
        <v>59</v>
      </c>
      <c r="C130" s="65" t="s">
        <v>7</v>
      </c>
      <c r="D130" s="65" t="s">
        <v>39</v>
      </c>
      <c r="E130" s="65" t="s">
        <v>184</v>
      </c>
      <c r="F130" s="65" t="s">
        <v>58</v>
      </c>
      <c r="G130" s="65" t="s">
        <v>40</v>
      </c>
      <c r="H130" s="65" t="s">
        <v>188</v>
      </c>
      <c r="I130" s="65" t="s">
        <v>120</v>
      </c>
      <c r="J130" s="113" t="s">
        <v>245</v>
      </c>
      <c r="K130" s="46">
        <v>626.2</v>
      </c>
      <c r="L130" s="46"/>
      <c r="M130" s="46"/>
      <c r="N130" s="46">
        <v>0</v>
      </c>
      <c r="O130" s="46">
        <v>0</v>
      </c>
      <c r="P130" s="97"/>
      <c r="Q130" s="98"/>
      <c r="R130" s="99"/>
      <c r="S130" s="98"/>
      <c r="T130" s="100"/>
      <c r="U130" s="98"/>
      <c r="V130" s="101"/>
      <c r="W130" s="102"/>
      <c r="X130" s="103"/>
      <c r="Y130" s="104">
        <v>626.2</v>
      </c>
    </row>
    <row r="131" spans="1:25" s="11" customFormat="1" ht="34.5" customHeight="1">
      <c r="A131" s="54">
        <v>116</v>
      </c>
      <c r="B131" s="65" t="s">
        <v>59</v>
      </c>
      <c r="C131" s="65" t="s">
        <v>7</v>
      </c>
      <c r="D131" s="65" t="s">
        <v>39</v>
      </c>
      <c r="E131" s="65" t="s">
        <v>184</v>
      </c>
      <c r="F131" s="65" t="s">
        <v>58</v>
      </c>
      <c r="G131" s="65" t="s">
        <v>40</v>
      </c>
      <c r="H131" s="65" t="s">
        <v>195</v>
      </c>
      <c r="I131" s="65" t="s">
        <v>120</v>
      </c>
      <c r="J131" s="113" t="s">
        <v>246</v>
      </c>
      <c r="K131" s="46">
        <v>378.8</v>
      </c>
      <c r="L131" s="46"/>
      <c r="M131" s="46"/>
      <c r="N131" s="46">
        <v>0</v>
      </c>
      <c r="O131" s="46">
        <v>0</v>
      </c>
      <c r="P131" s="97"/>
      <c r="Q131" s="98"/>
      <c r="R131" s="99"/>
      <c r="S131" s="98"/>
      <c r="T131" s="100"/>
      <c r="U131" s="98"/>
      <c r="V131" s="101"/>
      <c r="W131" s="102"/>
      <c r="X131" s="103"/>
      <c r="Y131" s="104">
        <v>378.8</v>
      </c>
    </row>
    <row r="132" spans="1:25" s="11" customFormat="1" ht="58.5" customHeight="1">
      <c r="A132" s="54">
        <v>117</v>
      </c>
      <c r="B132" s="65" t="s">
        <v>59</v>
      </c>
      <c r="C132" s="65" t="s">
        <v>7</v>
      </c>
      <c r="D132" s="65" t="s">
        <v>39</v>
      </c>
      <c r="E132" s="65" t="s">
        <v>184</v>
      </c>
      <c r="F132" s="65" t="s">
        <v>58</v>
      </c>
      <c r="G132" s="65" t="s">
        <v>40</v>
      </c>
      <c r="H132" s="65" t="s">
        <v>256</v>
      </c>
      <c r="I132" s="65" t="s">
        <v>120</v>
      </c>
      <c r="J132" s="113" t="s">
        <v>250</v>
      </c>
      <c r="K132" s="46">
        <v>148.6</v>
      </c>
      <c r="L132" s="46"/>
      <c r="M132" s="46"/>
      <c r="N132" s="46">
        <v>0</v>
      </c>
      <c r="O132" s="46">
        <v>0</v>
      </c>
      <c r="P132" s="97"/>
      <c r="Q132" s="98"/>
      <c r="R132" s="99"/>
      <c r="S132" s="98"/>
      <c r="T132" s="100"/>
      <c r="U132" s="98"/>
      <c r="V132" s="101"/>
      <c r="W132" s="102"/>
      <c r="X132" s="103"/>
      <c r="Y132" s="104">
        <v>148.6</v>
      </c>
    </row>
    <row r="133" spans="1:25" s="11" customFormat="1" ht="44.25" customHeight="1">
      <c r="A133" s="54">
        <v>118</v>
      </c>
      <c r="B133" s="65" t="s">
        <v>59</v>
      </c>
      <c r="C133" s="65" t="s">
        <v>7</v>
      </c>
      <c r="D133" s="65" t="s">
        <v>39</v>
      </c>
      <c r="E133" s="65" t="s">
        <v>184</v>
      </c>
      <c r="F133" s="65" t="s">
        <v>58</v>
      </c>
      <c r="G133" s="65" t="s">
        <v>40</v>
      </c>
      <c r="H133" s="65" t="s">
        <v>257</v>
      </c>
      <c r="I133" s="65" t="s">
        <v>120</v>
      </c>
      <c r="J133" s="113" t="s">
        <v>258</v>
      </c>
      <c r="K133" s="46">
        <v>2776.9</v>
      </c>
      <c r="L133" s="46"/>
      <c r="M133" s="46"/>
      <c r="N133" s="46">
        <v>0</v>
      </c>
      <c r="O133" s="46">
        <v>0</v>
      </c>
      <c r="P133" s="97"/>
      <c r="Q133" s="98"/>
      <c r="R133" s="99"/>
      <c r="S133" s="98"/>
      <c r="T133" s="100"/>
      <c r="U133" s="98"/>
      <c r="V133" s="101"/>
      <c r="W133" s="102"/>
      <c r="X133" s="103"/>
      <c r="Y133" s="104">
        <v>2776.9</v>
      </c>
    </row>
    <row r="134" spans="1:25" s="11" customFormat="1" ht="34.5" customHeight="1">
      <c r="A134" s="54">
        <v>119</v>
      </c>
      <c r="B134" s="70" t="s">
        <v>32</v>
      </c>
      <c r="C134" s="70" t="s">
        <v>7</v>
      </c>
      <c r="D134" s="70" t="s">
        <v>197</v>
      </c>
      <c r="E134" s="70" t="s">
        <v>40</v>
      </c>
      <c r="F134" s="70" t="s">
        <v>32</v>
      </c>
      <c r="G134" s="70" t="s">
        <v>33</v>
      </c>
      <c r="H134" s="70" t="s">
        <v>34</v>
      </c>
      <c r="I134" s="70" t="s">
        <v>32</v>
      </c>
      <c r="J134" s="71" t="s">
        <v>198</v>
      </c>
      <c r="K134" s="72">
        <f>SUM(K135)</f>
        <v>0</v>
      </c>
      <c r="L134" s="72"/>
      <c r="M134" s="72"/>
      <c r="N134" s="72">
        <f>SUM(N135)</f>
        <v>0</v>
      </c>
      <c r="O134" s="72">
        <f>SUM(O135)</f>
        <v>0</v>
      </c>
      <c r="P134" s="97"/>
      <c r="Q134" s="98"/>
      <c r="R134" s="99"/>
      <c r="S134" s="98"/>
      <c r="T134" s="100"/>
      <c r="U134" s="98"/>
      <c r="V134" s="101"/>
      <c r="W134" s="102"/>
      <c r="X134" s="103"/>
      <c r="Y134" s="104"/>
    </row>
    <row r="135" spans="1:25" s="11" customFormat="1" ht="48" customHeight="1">
      <c r="A135" s="54">
        <v>120</v>
      </c>
      <c r="B135" s="65" t="s">
        <v>11</v>
      </c>
      <c r="C135" s="65" t="s">
        <v>7</v>
      </c>
      <c r="D135" s="65" t="s">
        <v>197</v>
      </c>
      <c r="E135" s="65" t="s">
        <v>40</v>
      </c>
      <c r="F135" s="65" t="s">
        <v>1</v>
      </c>
      <c r="G135" s="65" t="s">
        <v>40</v>
      </c>
      <c r="H135" s="65" t="s">
        <v>34</v>
      </c>
      <c r="I135" s="65" t="s">
        <v>120</v>
      </c>
      <c r="J135" s="114" t="s">
        <v>199</v>
      </c>
      <c r="K135" s="46">
        <v>0</v>
      </c>
      <c r="L135" s="46"/>
      <c r="M135" s="46"/>
      <c r="N135" s="46">
        <v>0</v>
      </c>
      <c r="O135" s="46">
        <v>0</v>
      </c>
      <c r="P135" s="97"/>
      <c r="Q135" s="98"/>
      <c r="R135" s="99"/>
      <c r="S135" s="98"/>
      <c r="T135" s="100"/>
      <c r="U135" s="98"/>
      <c r="V135" s="101"/>
      <c r="W135" s="102"/>
      <c r="X135" s="103"/>
      <c r="Y135" s="104">
        <v>0</v>
      </c>
    </row>
    <row r="136" spans="1:25" s="11" customFormat="1" ht="42.75" customHeight="1">
      <c r="A136" s="54">
        <v>121</v>
      </c>
      <c r="B136" s="55" t="s">
        <v>59</v>
      </c>
      <c r="C136" s="55" t="s">
        <v>7</v>
      </c>
      <c r="D136" s="55" t="s">
        <v>139</v>
      </c>
      <c r="E136" s="55" t="s">
        <v>33</v>
      </c>
      <c r="F136" s="55" t="s">
        <v>32</v>
      </c>
      <c r="G136" s="55" t="s">
        <v>33</v>
      </c>
      <c r="H136" s="55" t="s">
        <v>34</v>
      </c>
      <c r="I136" s="55" t="s">
        <v>32</v>
      </c>
      <c r="J136" s="57" t="s">
        <v>186</v>
      </c>
      <c r="K136" s="72">
        <f>K137</f>
        <v>-770</v>
      </c>
      <c r="L136" s="72">
        <f>L137</f>
        <v>0</v>
      </c>
      <c r="M136" s="72">
        <f>M137</f>
        <v>0</v>
      </c>
      <c r="N136" s="72">
        <f>N137</f>
        <v>0</v>
      </c>
      <c r="O136" s="72">
        <f>O137</f>
        <v>0</v>
      </c>
      <c r="P136" s="97"/>
      <c r="Q136" s="98"/>
      <c r="R136" s="99"/>
      <c r="S136" s="98"/>
      <c r="T136" s="100"/>
      <c r="U136" s="98"/>
      <c r="V136" s="101"/>
      <c r="W136" s="102"/>
      <c r="X136" s="103"/>
      <c r="Y136" s="104"/>
    </row>
    <row r="137" spans="1:25" s="11" customFormat="1" ht="48.75" customHeight="1">
      <c r="A137" s="54">
        <v>122</v>
      </c>
      <c r="B137" s="65" t="s">
        <v>59</v>
      </c>
      <c r="C137" s="65" t="s">
        <v>7</v>
      </c>
      <c r="D137" s="65" t="s">
        <v>139</v>
      </c>
      <c r="E137" s="65" t="s">
        <v>187</v>
      </c>
      <c r="F137" s="65" t="s">
        <v>43</v>
      </c>
      <c r="G137" s="65" t="s">
        <v>40</v>
      </c>
      <c r="H137" s="65" t="s">
        <v>34</v>
      </c>
      <c r="I137" s="65" t="s">
        <v>120</v>
      </c>
      <c r="J137" s="114" t="s">
        <v>247</v>
      </c>
      <c r="K137" s="46">
        <v>-770</v>
      </c>
      <c r="L137" s="46"/>
      <c r="M137" s="46"/>
      <c r="N137" s="46">
        <v>0</v>
      </c>
      <c r="O137" s="46">
        <v>0</v>
      </c>
      <c r="P137" s="97"/>
      <c r="Q137" s="98"/>
      <c r="R137" s="99"/>
      <c r="S137" s="98"/>
      <c r="T137" s="100"/>
      <c r="U137" s="98"/>
      <c r="V137" s="101"/>
      <c r="W137" s="102"/>
      <c r="X137" s="103"/>
      <c r="Y137" s="104">
        <v>-770</v>
      </c>
    </row>
    <row r="138" spans="1:38" s="28" customFormat="1" ht="18" customHeight="1">
      <c r="A138" s="54">
        <v>123</v>
      </c>
      <c r="B138" s="94"/>
      <c r="C138" s="94"/>
      <c r="D138" s="94"/>
      <c r="E138" s="94"/>
      <c r="F138" s="94"/>
      <c r="G138" s="94"/>
      <c r="H138" s="94"/>
      <c r="I138" s="94"/>
      <c r="J138" s="95" t="s">
        <v>10</v>
      </c>
      <c r="K138" s="96">
        <f>K63+K64</f>
        <v>638417</v>
      </c>
      <c r="L138" s="96" t="e">
        <f>L63+L64</f>
        <v>#REF!</v>
      </c>
      <c r="M138" s="96" t="e">
        <f>M63+M64</f>
        <v>#REF!</v>
      </c>
      <c r="N138" s="96">
        <f>N63+N64</f>
        <v>612536.5</v>
      </c>
      <c r="O138" s="96">
        <f>O63+O64</f>
        <v>616695.6000000001</v>
      </c>
      <c r="P138" s="27"/>
      <c r="R138" s="48"/>
      <c r="S138" s="1">
        <f>SUM(S16:S122)</f>
        <v>191.60000000000036</v>
      </c>
      <c r="T138" s="1">
        <f>SUM(T16:T122)</f>
        <v>2903.3</v>
      </c>
      <c r="U138" s="11">
        <f>SUM(U3:U122)</f>
        <v>518.3000000000001</v>
      </c>
      <c r="V138" s="66"/>
      <c r="W138" s="73"/>
      <c r="X138" s="11"/>
      <c r="Y138" s="104">
        <f>SUM(Y63:Y137)</f>
        <v>33406.5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s="2" customFormat="1" ht="18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60"/>
      <c r="K139" s="61"/>
      <c r="L139" s="62"/>
      <c r="M139" s="62"/>
      <c r="N139" s="62"/>
      <c r="O139" s="62"/>
      <c r="P139" s="15"/>
      <c r="R139" s="45"/>
      <c r="U139" s="28"/>
      <c r="V139" s="28"/>
      <c r="W139" s="28"/>
      <c r="X139" s="28"/>
      <c r="Y139" s="1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1" customFormat="1" ht="39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60"/>
      <c r="K140" s="61"/>
      <c r="L140" s="62"/>
      <c r="M140" s="62"/>
      <c r="N140" s="62"/>
      <c r="O140" s="62"/>
      <c r="P140" s="16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16" s="1" customFormat="1" ht="30" customHeight="1">
      <c r="A141" s="11"/>
      <c r="B141" s="3"/>
      <c r="C141" s="3"/>
      <c r="D141" s="3"/>
      <c r="E141" s="3"/>
      <c r="F141" s="3"/>
      <c r="G141" s="3"/>
      <c r="H141" s="3"/>
      <c r="I141" s="3"/>
      <c r="J141" s="32"/>
      <c r="K141" s="35"/>
      <c r="L141" s="36"/>
      <c r="M141" s="36"/>
      <c r="N141" s="36"/>
      <c r="O141" s="36"/>
      <c r="P141" s="16"/>
    </row>
    <row r="142" spans="1:38" s="2" customFormat="1" ht="13.5" customHeight="1">
      <c r="A142" s="11"/>
      <c r="B142" s="3"/>
      <c r="C142" s="3"/>
      <c r="D142" s="3"/>
      <c r="E142" s="3"/>
      <c r="F142" s="3"/>
      <c r="G142" s="3"/>
      <c r="H142" s="3"/>
      <c r="I142" s="3"/>
      <c r="J142" s="32"/>
      <c r="K142" s="35"/>
      <c r="L142" s="36"/>
      <c r="M142" s="36"/>
      <c r="N142" s="36"/>
      <c r="O142" s="36"/>
      <c r="P142" s="1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16" s="2" customFormat="1" ht="15" customHeight="1">
      <c r="A143" s="11"/>
      <c r="B143" s="3"/>
      <c r="C143" s="3"/>
      <c r="D143" s="3"/>
      <c r="E143" s="3"/>
      <c r="F143" s="3"/>
      <c r="G143" s="3"/>
      <c r="H143" s="3"/>
      <c r="I143" s="3"/>
      <c r="J143" s="32"/>
      <c r="K143" s="35"/>
      <c r="L143" s="36"/>
      <c r="M143" s="36"/>
      <c r="N143" s="36"/>
      <c r="O143" s="36"/>
      <c r="P143" s="15"/>
    </row>
    <row r="144" spans="1:13" s="2" customFormat="1" ht="60" customHeight="1">
      <c r="A144" s="11"/>
      <c r="B144" s="3"/>
      <c r="C144" s="3"/>
      <c r="D144" s="3"/>
      <c r="E144" s="3"/>
      <c r="F144" s="3"/>
      <c r="G144" s="3"/>
      <c r="H144" s="3"/>
      <c r="I144" s="3"/>
      <c r="J144" s="32"/>
      <c r="K144" s="35"/>
      <c r="L144" s="36"/>
      <c r="M144" s="36"/>
    </row>
    <row r="145" spans="1:16" s="2" customFormat="1" ht="45.75" customHeight="1">
      <c r="A145" s="11"/>
      <c r="B145" s="3"/>
      <c r="C145" s="3"/>
      <c r="D145" s="3"/>
      <c r="E145" s="3"/>
      <c r="F145" s="3"/>
      <c r="G145" s="3"/>
      <c r="H145" s="3"/>
      <c r="I145" s="3"/>
      <c r="J145" s="32"/>
      <c r="K145" s="35"/>
      <c r="L145" s="36"/>
      <c r="M145" s="36"/>
      <c r="N145" s="36"/>
      <c r="O145" s="36"/>
      <c r="P145" s="15"/>
    </row>
    <row r="146" spans="1:38" s="1" customFormat="1" ht="38.25" customHeight="1">
      <c r="A146" s="11"/>
      <c r="B146" s="3"/>
      <c r="C146" s="3"/>
      <c r="D146" s="3"/>
      <c r="E146" s="3"/>
      <c r="F146" s="3"/>
      <c r="G146" s="3"/>
      <c r="H146" s="3"/>
      <c r="I146" s="3"/>
      <c r="J146" s="32"/>
      <c r="K146" s="35"/>
      <c r="L146" s="36"/>
      <c r="M146" s="36"/>
      <c r="N146" s="36"/>
      <c r="O146" s="36"/>
      <c r="P146" s="16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s="2" customFormat="1" ht="12.75">
      <c r="A147" s="11"/>
      <c r="B147" s="3"/>
      <c r="C147" s="3"/>
      <c r="D147" s="3"/>
      <c r="E147" s="3"/>
      <c r="F147" s="3"/>
      <c r="G147" s="3"/>
      <c r="H147" s="3"/>
      <c r="I147" s="3"/>
      <c r="J147" s="32"/>
      <c r="K147" s="35"/>
      <c r="L147" s="36"/>
      <c r="M147" s="36"/>
      <c r="N147" s="36"/>
      <c r="O147" s="36"/>
      <c r="P147" s="1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16" s="2" customFormat="1" ht="12.75">
      <c r="A148" s="11"/>
      <c r="B148" s="3"/>
      <c r="C148" s="3"/>
      <c r="D148" s="3"/>
      <c r="E148" s="3"/>
      <c r="F148" s="3"/>
      <c r="G148" s="3"/>
      <c r="H148" s="3"/>
      <c r="I148" s="3"/>
      <c r="J148" s="32"/>
      <c r="K148" s="35"/>
      <c r="L148" s="36"/>
      <c r="M148" s="36"/>
      <c r="N148" s="36"/>
      <c r="O148" s="36"/>
      <c r="P148" s="15"/>
    </row>
    <row r="149" spans="1:38" s="1" customFormat="1" ht="12.75">
      <c r="A149" s="11"/>
      <c r="B149"/>
      <c r="C149"/>
      <c r="D149"/>
      <c r="E149"/>
      <c r="F149"/>
      <c r="G149"/>
      <c r="H149"/>
      <c r="I149"/>
      <c r="J149" s="33"/>
      <c r="K149" s="37"/>
      <c r="L149" s="38"/>
      <c r="M149" s="38"/>
      <c r="N149" s="38"/>
      <c r="O149" s="38"/>
      <c r="P149" s="1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s="2" customFormat="1" ht="12.75">
      <c r="A150" s="11"/>
      <c r="B150"/>
      <c r="C150"/>
      <c r="D150"/>
      <c r="E150"/>
      <c r="F150"/>
      <c r="G150"/>
      <c r="H150"/>
      <c r="I150"/>
      <c r="J150" s="33"/>
      <c r="K150" s="37"/>
      <c r="L150" s="38"/>
      <c r="M150" s="38"/>
      <c r="N150" s="38"/>
      <c r="O150" s="38"/>
      <c r="P150" s="1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16" s="2" customFormat="1" ht="12.75">
      <c r="A151" s="11"/>
      <c r="B151"/>
      <c r="C151"/>
      <c r="D151"/>
      <c r="E151"/>
      <c r="F151"/>
      <c r="G151"/>
      <c r="H151"/>
      <c r="I151"/>
      <c r="J151" s="33"/>
      <c r="K151" s="37"/>
      <c r="L151" s="38"/>
      <c r="M151" s="38"/>
      <c r="N151" s="38"/>
      <c r="O151" s="38"/>
      <c r="P151" s="15"/>
    </row>
    <row r="152" spans="1:38" s="1" customFormat="1" ht="12.75">
      <c r="A152" s="11"/>
      <c r="B152"/>
      <c r="C152"/>
      <c r="D152"/>
      <c r="E152"/>
      <c r="F152"/>
      <c r="G152"/>
      <c r="H152"/>
      <c r="I152"/>
      <c r="J152" s="33"/>
      <c r="K152" s="37"/>
      <c r="L152" s="38"/>
      <c r="M152" s="38"/>
      <c r="N152" s="38"/>
      <c r="O152" s="38"/>
      <c r="P152" s="1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16" s="1" customFormat="1" ht="103.5" customHeight="1">
      <c r="A153" s="11"/>
      <c r="B153"/>
      <c r="C153"/>
      <c r="D153"/>
      <c r="E153"/>
      <c r="F153"/>
      <c r="G153"/>
      <c r="H153"/>
      <c r="I153"/>
      <c r="J153" s="33"/>
      <c r="K153" s="37"/>
      <c r="L153" s="38"/>
      <c r="M153" s="38"/>
      <c r="N153" s="38"/>
      <c r="O153" s="38"/>
      <c r="P153" s="16"/>
    </row>
    <row r="154" spans="1:16" s="1" customFormat="1" ht="90" customHeight="1">
      <c r="A154" s="11"/>
      <c r="B154"/>
      <c r="C154"/>
      <c r="D154"/>
      <c r="E154"/>
      <c r="F154"/>
      <c r="G154"/>
      <c r="H154"/>
      <c r="I154"/>
      <c r="J154" s="33"/>
      <c r="K154" s="37"/>
      <c r="L154" s="38"/>
      <c r="M154" s="38"/>
      <c r="N154" s="38"/>
      <c r="O154" s="38"/>
      <c r="P154" s="16"/>
    </row>
    <row r="155" spans="1:16" s="1" customFormat="1" ht="84.75" customHeight="1">
      <c r="A155" s="11"/>
      <c r="B155"/>
      <c r="C155"/>
      <c r="D155"/>
      <c r="E155"/>
      <c r="F155"/>
      <c r="G155"/>
      <c r="H155"/>
      <c r="I155"/>
      <c r="J155" s="33"/>
      <c r="K155" s="37"/>
      <c r="L155" s="38"/>
      <c r="M155" s="38"/>
      <c r="N155" s="38"/>
      <c r="O155" s="38"/>
      <c r="P155" s="16"/>
    </row>
    <row r="156" spans="1:16" s="1" customFormat="1" ht="12.75">
      <c r="A156" s="11"/>
      <c r="B156"/>
      <c r="C156"/>
      <c r="D156"/>
      <c r="E156"/>
      <c r="F156"/>
      <c r="G156"/>
      <c r="H156"/>
      <c r="I156"/>
      <c r="J156" s="33"/>
      <c r="K156" s="37"/>
      <c r="L156" s="38"/>
      <c r="M156" s="38"/>
      <c r="N156" s="38"/>
      <c r="O156" s="38"/>
      <c r="P156" s="16"/>
    </row>
    <row r="157" spans="1:16" s="1" customFormat="1" ht="51.75" customHeight="1">
      <c r="A157" s="11"/>
      <c r="B157"/>
      <c r="C157"/>
      <c r="D157"/>
      <c r="E157"/>
      <c r="F157"/>
      <c r="G157"/>
      <c r="H157"/>
      <c r="I157"/>
      <c r="J157" s="33"/>
      <c r="K157" s="37"/>
      <c r="L157" s="38"/>
      <c r="M157" s="38"/>
      <c r="N157" s="38"/>
      <c r="O157" s="38"/>
      <c r="P157" s="16"/>
    </row>
    <row r="158" spans="1:16" s="1" customFormat="1" ht="12.75">
      <c r="A158" s="11"/>
      <c r="B158"/>
      <c r="C158"/>
      <c r="D158"/>
      <c r="E158"/>
      <c r="F158"/>
      <c r="G158"/>
      <c r="H158"/>
      <c r="I158"/>
      <c r="J158" s="33"/>
      <c r="K158" s="37"/>
      <c r="L158" s="38"/>
      <c r="M158" s="38"/>
      <c r="N158" s="38"/>
      <c r="O158" s="38"/>
      <c r="P158" s="16"/>
    </row>
    <row r="159" spans="1:16" s="1" customFormat="1" ht="80.25" customHeight="1">
      <c r="A159" s="11"/>
      <c r="B159"/>
      <c r="C159"/>
      <c r="D159"/>
      <c r="E159"/>
      <c r="F159"/>
      <c r="G159"/>
      <c r="H159"/>
      <c r="I159"/>
      <c r="J159" s="33"/>
      <c r="K159" s="37"/>
      <c r="L159" s="38"/>
      <c r="M159" s="38"/>
      <c r="N159" s="38"/>
      <c r="O159" s="38"/>
      <c r="P159" s="16"/>
    </row>
    <row r="160" spans="1:16" s="1" customFormat="1" ht="38.25" customHeight="1">
      <c r="A160" s="11"/>
      <c r="B160"/>
      <c r="C160"/>
      <c r="D160"/>
      <c r="E160"/>
      <c r="F160"/>
      <c r="G160"/>
      <c r="H160"/>
      <c r="I160"/>
      <c r="J160" s="33"/>
      <c r="K160" s="37"/>
      <c r="L160" s="38"/>
      <c r="M160" s="38"/>
      <c r="N160" s="38"/>
      <c r="O160" s="38"/>
      <c r="P160" s="16"/>
    </row>
    <row r="161" spans="1:16" s="1" customFormat="1" ht="65.25" customHeight="1">
      <c r="A161" s="11"/>
      <c r="B161"/>
      <c r="C161"/>
      <c r="D161"/>
      <c r="E161"/>
      <c r="F161"/>
      <c r="G161"/>
      <c r="H161"/>
      <c r="I161"/>
      <c r="J161" s="33"/>
      <c r="K161" s="37"/>
      <c r="L161" s="38"/>
      <c r="M161" s="38"/>
      <c r="N161" s="38"/>
      <c r="O161" s="38"/>
      <c r="P161" s="16"/>
    </row>
    <row r="162" spans="1:16" s="1" customFormat="1" ht="51" customHeight="1">
      <c r="A162" s="11"/>
      <c r="B162"/>
      <c r="C162"/>
      <c r="D162"/>
      <c r="E162"/>
      <c r="F162"/>
      <c r="G162"/>
      <c r="H162"/>
      <c r="I162"/>
      <c r="J162" s="33"/>
      <c r="K162" s="37"/>
      <c r="L162" s="38"/>
      <c r="M162" s="38"/>
      <c r="N162" s="38"/>
      <c r="O162" s="38"/>
      <c r="P162" s="16"/>
    </row>
    <row r="163" spans="1:16" s="1" customFormat="1" ht="51" customHeight="1">
      <c r="A163" s="11"/>
      <c r="B163"/>
      <c r="C163"/>
      <c r="D163"/>
      <c r="E163"/>
      <c r="F163"/>
      <c r="G163"/>
      <c r="H163"/>
      <c r="I163"/>
      <c r="J163" s="33"/>
      <c r="K163" s="37"/>
      <c r="L163" s="38"/>
      <c r="M163" s="38"/>
      <c r="N163" s="38"/>
      <c r="O163" s="38"/>
      <c r="P163" s="16"/>
    </row>
    <row r="164" spans="1:16" s="1" customFormat="1" ht="69" customHeight="1">
      <c r="A164" s="11"/>
      <c r="B164"/>
      <c r="C164"/>
      <c r="D164"/>
      <c r="E164"/>
      <c r="F164"/>
      <c r="G164"/>
      <c r="H164"/>
      <c r="I164"/>
      <c r="J164" s="33"/>
      <c r="K164" s="37"/>
      <c r="L164" s="38"/>
      <c r="M164" s="38"/>
      <c r="N164" s="38"/>
      <c r="O164" s="38"/>
      <c r="P164" s="16"/>
    </row>
    <row r="165" spans="1:38" s="2" customFormat="1" ht="12.75">
      <c r="A165" s="11"/>
      <c r="B165"/>
      <c r="C165"/>
      <c r="D165"/>
      <c r="E165"/>
      <c r="F165"/>
      <c r="G165"/>
      <c r="H165"/>
      <c r="I165"/>
      <c r="J165" s="33"/>
      <c r="K165" s="37"/>
      <c r="L165" s="38"/>
      <c r="M165" s="38"/>
      <c r="N165" s="38"/>
      <c r="O165" s="38"/>
      <c r="P165" s="1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16" s="2" customFormat="1" ht="12.75">
      <c r="A166" s="11"/>
      <c r="B166"/>
      <c r="C166"/>
      <c r="D166"/>
      <c r="E166"/>
      <c r="F166"/>
      <c r="G166"/>
      <c r="H166"/>
      <c r="I166"/>
      <c r="J166" s="33"/>
      <c r="K166" s="37"/>
      <c r="L166" s="38"/>
      <c r="M166" s="38"/>
      <c r="N166" s="38"/>
      <c r="O166" s="38"/>
      <c r="P166" s="15"/>
    </row>
    <row r="167" spans="1:38" s="1" customFormat="1" ht="12.75">
      <c r="A167" s="11"/>
      <c r="B167"/>
      <c r="C167"/>
      <c r="D167"/>
      <c r="E167"/>
      <c r="F167"/>
      <c r="G167"/>
      <c r="H167"/>
      <c r="I167"/>
      <c r="J167" s="33"/>
      <c r="K167" s="37"/>
      <c r="L167" s="38"/>
      <c r="M167" s="38"/>
      <c r="N167" s="38"/>
      <c r="O167" s="38"/>
      <c r="P167" s="16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16" s="1" customFormat="1" ht="129.75" customHeight="1">
      <c r="A168" s="11"/>
      <c r="B168"/>
      <c r="C168"/>
      <c r="D168"/>
      <c r="E168"/>
      <c r="F168"/>
      <c r="G168"/>
      <c r="H168"/>
      <c r="I168"/>
      <c r="J168" s="33"/>
      <c r="K168" s="37"/>
      <c r="L168" s="38"/>
      <c r="M168" s="38"/>
      <c r="N168" s="38"/>
      <c r="O168" s="38"/>
      <c r="P168" s="16"/>
    </row>
    <row r="169" spans="1:38" s="2" customFormat="1" ht="51.75" customHeight="1">
      <c r="A169" s="11"/>
      <c r="B169"/>
      <c r="C169"/>
      <c r="D169"/>
      <c r="E169"/>
      <c r="F169"/>
      <c r="G169"/>
      <c r="H169"/>
      <c r="I169"/>
      <c r="J169" s="33"/>
      <c r="K169" s="37"/>
      <c r="L169" s="38"/>
      <c r="M169" s="38"/>
      <c r="N169" s="38"/>
      <c r="O169" s="38"/>
      <c r="P169" s="1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16" s="2" customFormat="1" ht="54" customHeight="1">
      <c r="A170" s="11"/>
      <c r="B170"/>
      <c r="C170"/>
      <c r="D170"/>
      <c r="E170"/>
      <c r="F170"/>
      <c r="G170"/>
      <c r="H170"/>
      <c r="I170"/>
      <c r="J170" s="33"/>
      <c r="K170" s="37"/>
      <c r="L170" s="38"/>
      <c r="M170" s="38"/>
      <c r="N170" s="38"/>
      <c r="O170" s="38"/>
      <c r="P170" s="15"/>
    </row>
    <row r="171" spans="1:38" s="1" customFormat="1" ht="89.25" customHeight="1">
      <c r="A171" s="11"/>
      <c r="B171"/>
      <c r="C171"/>
      <c r="D171"/>
      <c r="E171"/>
      <c r="F171"/>
      <c r="G171"/>
      <c r="H171"/>
      <c r="I171"/>
      <c r="J171" s="33"/>
      <c r="K171" s="37"/>
      <c r="L171" s="38"/>
      <c r="M171" s="38"/>
      <c r="N171" s="38"/>
      <c r="O171" s="38"/>
      <c r="P171" s="16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s="2" customFormat="1" ht="39.75" customHeight="1">
      <c r="A172" s="11"/>
      <c r="B172"/>
      <c r="C172"/>
      <c r="D172"/>
      <c r="E172"/>
      <c r="F172"/>
      <c r="G172"/>
      <c r="H172"/>
      <c r="I172"/>
      <c r="J172" s="33"/>
      <c r="K172" s="37"/>
      <c r="L172" s="38"/>
      <c r="M172" s="38"/>
      <c r="N172" s="38"/>
      <c r="O172" s="38"/>
      <c r="P172" s="1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16" s="2" customFormat="1" ht="21.75" customHeight="1">
      <c r="A173" s="11"/>
      <c r="B173"/>
      <c r="C173"/>
      <c r="D173"/>
      <c r="E173"/>
      <c r="F173"/>
      <c r="G173"/>
      <c r="H173"/>
      <c r="I173"/>
      <c r="J173" s="33"/>
      <c r="K173" s="37"/>
      <c r="L173" s="38"/>
      <c r="M173" s="38"/>
      <c r="N173" s="38"/>
      <c r="O173" s="38"/>
      <c r="P173" s="15"/>
    </row>
    <row r="174" spans="1:38" s="1" customFormat="1" ht="66" customHeight="1">
      <c r="A174" s="11"/>
      <c r="B174"/>
      <c r="C174"/>
      <c r="D174"/>
      <c r="E174"/>
      <c r="F174"/>
      <c r="G174"/>
      <c r="H174"/>
      <c r="I174"/>
      <c r="J174" s="33"/>
      <c r="K174" s="37"/>
      <c r="L174" s="38"/>
      <c r="M174" s="38"/>
      <c r="N174" s="38"/>
      <c r="O174" s="38"/>
      <c r="P174" s="16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16" s="1" customFormat="1" ht="87.75" customHeight="1">
      <c r="A175" s="11"/>
      <c r="B175"/>
      <c r="C175"/>
      <c r="D175"/>
      <c r="E175"/>
      <c r="F175"/>
      <c r="G175"/>
      <c r="H175"/>
      <c r="I175"/>
      <c r="J175" s="33"/>
      <c r="K175" s="37"/>
      <c r="L175" s="38"/>
      <c r="M175" s="38"/>
      <c r="N175" s="38"/>
      <c r="O175" s="38"/>
      <c r="P175" s="16"/>
    </row>
    <row r="176" spans="1:38" s="2" customFormat="1" ht="55.5" customHeight="1">
      <c r="A176" s="11"/>
      <c r="B176"/>
      <c r="C176"/>
      <c r="D176"/>
      <c r="E176"/>
      <c r="F176"/>
      <c r="G176"/>
      <c r="H176"/>
      <c r="I176"/>
      <c r="J176" s="33"/>
      <c r="K176" s="37"/>
      <c r="L176" s="38"/>
      <c r="M176" s="38"/>
      <c r="N176" s="38"/>
      <c r="O176" s="38"/>
      <c r="P176" s="1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16" s="2" customFormat="1" ht="12.75">
      <c r="A177" s="11"/>
      <c r="B177"/>
      <c r="C177"/>
      <c r="D177"/>
      <c r="E177"/>
      <c r="F177"/>
      <c r="G177"/>
      <c r="H177"/>
      <c r="I177"/>
      <c r="J177" s="33"/>
      <c r="K177" s="37"/>
      <c r="L177" s="38"/>
      <c r="M177" s="38"/>
      <c r="N177" s="38"/>
      <c r="O177" s="38"/>
      <c r="P177" s="15"/>
    </row>
    <row r="178" spans="1:38" s="1" customFormat="1" ht="12.75">
      <c r="A178" s="11"/>
      <c r="B178"/>
      <c r="C178"/>
      <c r="D178"/>
      <c r="E178"/>
      <c r="F178"/>
      <c r="G178"/>
      <c r="H178"/>
      <c r="I178"/>
      <c r="J178" s="33"/>
      <c r="K178" s="37"/>
      <c r="L178" s="38"/>
      <c r="M178" s="38"/>
      <c r="N178" s="38"/>
      <c r="O178" s="38"/>
      <c r="P178" s="16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s="2" customFormat="1" ht="12.75">
      <c r="A179" s="11"/>
      <c r="B179"/>
      <c r="C179"/>
      <c r="D179"/>
      <c r="E179"/>
      <c r="F179"/>
      <c r="G179"/>
      <c r="H179"/>
      <c r="I179"/>
      <c r="J179" s="33"/>
      <c r="K179" s="37"/>
      <c r="L179" s="38"/>
      <c r="M179" s="38"/>
      <c r="N179" s="38"/>
      <c r="O179" s="38"/>
      <c r="P179" s="1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1" customFormat="1" ht="186" customHeight="1">
      <c r="A180" s="11"/>
      <c r="B180"/>
      <c r="C180"/>
      <c r="D180"/>
      <c r="E180"/>
      <c r="F180"/>
      <c r="G180"/>
      <c r="H180"/>
      <c r="I180"/>
      <c r="J180" s="33"/>
      <c r="K180" s="37"/>
      <c r="L180" s="38"/>
      <c r="M180" s="38"/>
      <c r="N180" s="38"/>
      <c r="O180" s="38"/>
      <c r="P180" s="16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s="2" customFormat="1" ht="12.75">
      <c r="A181" s="11"/>
      <c r="B181"/>
      <c r="C181"/>
      <c r="D181"/>
      <c r="E181"/>
      <c r="F181"/>
      <c r="G181"/>
      <c r="H181"/>
      <c r="I181"/>
      <c r="J181" s="33"/>
      <c r="K181" s="37"/>
      <c r="L181" s="38"/>
      <c r="M181" s="38"/>
      <c r="N181" s="38"/>
      <c r="O181" s="38"/>
      <c r="P181" s="1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16" s="2" customFormat="1" ht="12.75">
      <c r="A182" s="11"/>
      <c r="B182"/>
      <c r="C182"/>
      <c r="D182"/>
      <c r="E182"/>
      <c r="F182"/>
      <c r="G182"/>
      <c r="H182"/>
      <c r="I182"/>
      <c r="J182" s="33"/>
      <c r="K182" s="37"/>
      <c r="L182" s="38"/>
      <c r="M182" s="38"/>
      <c r="N182" s="38"/>
      <c r="O182" s="38"/>
      <c r="P182" s="15"/>
    </row>
    <row r="183" spans="1:38" s="1" customFormat="1" ht="12.75">
      <c r="A183" s="11"/>
      <c r="B183"/>
      <c r="C183"/>
      <c r="D183"/>
      <c r="E183"/>
      <c r="F183"/>
      <c r="G183"/>
      <c r="H183"/>
      <c r="I183"/>
      <c r="J183" s="33"/>
      <c r="K183" s="37"/>
      <c r="L183" s="38"/>
      <c r="M183" s="38"/>
      <c r="N183" s="38"/>
      <c r="O183" s="38"/>
      <c r="P183" s="1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16" s="1" customFormat="1" ht="39.75" customHeight="1">
      <c r="A184" s="11"/>
      <c r="B184"/>
      <c r="C184"/>
      <c r="D184"/>
      <c r="E184"/>
      <c r="F184"/>
      <c r="G184"/>
      <c r="H184"/>
      <c r="I184"/>
      <c r="J184" s="33"/>
      <c r="K184" s="37"/>
      <c r="L184" s="38"/>
      <c r="M184" s="38"/>
      <c r="N184" s="38"/>
      <c r="O184" s="38"/>
      <c r="P184" s="16"/>
    </row>
    <row r="185" spans="1:16" s="1" customFormat="1" ht="12.75">
      <c r="A185" s="11"/>
      <c r="B185"/>
      <c r="C185"/>
      <c r="D185"/>
      <c r="E185"/>
      <c r="F185"/>
      <c r="G185"/>
      <c r="H185"/>
      <c r="I185"/>
      <c r="J185" s="33"/>
      <c r="K185" s="37"/>
      <c r="L185" s="38"/>
      <c r="M185" s="38"/>
      <c r="N185" s="38"/>
      <c r="O185" s="38"/>
      <c r="P185" s="16"/>
    </row>
    <row r="186" spans="1:16" s="1" customFormat="1" ht="12.75">
      <c r="A186" s="11"/>
      <c r="B186"/>
      <c r="C186"/>
      <c r="D186"/>
      <c r="E186"/>
      <c r="F186"/>
      <c r="G186"/>
      <c r="H186"/>
      <c r="I186"/>
      <c r="J186" s="33"/>
      <c r="K186" s="37"/>
      <c r="L186" s="38"/>
      <c r="M186" s="38"/>
      <c r="N186" s="38"/>
      <c r="O186" s="38"/>
      <c r="P186" s="16"/>
    </row>
    <row r="187" spans="1:38" s="2" customFormat="1" ht="12.75">
      <c r="A187" s="11"/>
      <c r="B187"/>
      <c r="C187"/>
      <c r="D187"/>
      <c r="E187"/>
      <c r="F187"/>
      <c r="G187"/>
      <c r="H187"/>
      <c r="I187"/>
      <c r="J187" s="33"/>
      <c r="K187" s="37"/>
      <c r="L187" s="38"/>
      <c r="M187" s="38"/>
      <c r="N187" s="38"/>
      <c r="O187" s="38"/>
      <c r="P187" s="1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s="1" customFormat="1" ht="12.75">
      <c r="A188" s="11"/>
      <c r="B188"/>
      <c r="C188"/>
      <c r="D188"/>
      <c r="E188"/>
      <c r="F188"/>
      <c r="G188"/>
      <c r="H188"/>
      <c r="I188"/>
      <c r="J188" s="33"/>
      <c r="K188" s="37"/>
      <c r="L188" s="38"/>
      <c r="M188" s="38"/>
      <c r="N188" s="38"/>
      <c r="O188" s="38"/>
      <c r="P188" s="16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s="2" customFormat="1" ht="12.75">
      <c r="A189" s="11"/>
      <c r="B189"/>
      <c r="C189"/>
      <c r="D189"/>
      <c r="E189"/>
      <c r="F189"/>
      <c r="G189"/>
      <c r="H189"/>
      <c r="I189"/>
      <c r="J189" s="33"/>
      <c r="K189" s="37"/>
      <c r="L189" s="38"/>
      <c r="M189" s="38"/>
      <c r="N189" s="38"/>
      <c r="O189" s="38"/>
      <c r="P189" s="1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1" customFormat="1" ht="12.75">
      <c r="A190" s="11"/>
      <c r="B190"/>
      <c r="C190"/>
      <c r="D190"/>
      <c r="E190"/>
      <c r="F190"/>
      <c r="G190"/>
      <c r="H190"/>
      <c r="I190"/>
      <c r="J190" s="33"/>
      <c r="K190" s="37"/>
      <c r="L190" s="38"/>
      <c r="M190" s="38"/>
      <c r="N190" s="38"/>
      <c r="O190" s="38"/>
      <c r="P190" s="16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2" customFormat="1" ht="12.75">
      <c r="A191" s="11"/>
      <c r="B191"/>
      <c r="C191"/>
      <c r="D191"/>
      <c r="E191"/>
      <c r="F191"/>
      <c r="G191"/>
      <c r="H191"/>
      <c r="I191"/>
      <c r="J191" s="33"/>
      <c r="K191" s="37"/>
      <c r="L191" s="38"/>
      <c r="M191" s="38"/>
      <c r="N191" s="38"/>
      <c r="O191" s="38"/>
      <c r="P191" s="1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3" customFormat="1" ht="12.75">
      <c r="A192" s="11"/>
      <c r="B192"/>
      <c r="C192"/>
      <c r="D192"/>
      <c r="E192"/>
      <c r="F192"/>
      <c r="G192"/>
      <c r="H192"/>
      <c r="I192"/>
      <c r="J192" s="33"/>
      <c r="K192" s="37"/>
      <c r="L192" s="38"/>
      <c r="M192" s="38"/>
      <c r="N192" s="38"/>
      <c r="O192" s="38"/>
      <c r="P192" s="1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16" s="3" customFormat="1" ht="12.75">
      <c r="A193" s="11"/>
      <c r="B193"/>
      <c r="C193"/>
      <c r="D193"/>
      <c r="E193"/>
      <c r="F193"/>
      <c r="G193"/>
      <c r="H193"/>
      <c r="I193"/>
      <c r="J193" s="33"/>
      <c r="K193" s="37"/>
      <c r="L193" s="38"/>
      <c r="M193" s="38"/>
      <c r="N193" s="38"/>
      <c r="O193" s="38"/>
      <c r="P193" s="12"/>
    </row>
    <row r="194" spans="1:16" s="3" customFormat="1" ht="12.75">
      <c r="A194" s="11"/>
      <c r="B194"/>
      <c r="C194"/>
      <c r="D194"/>
      <c r="E194"/>
      <c r="F194"/>
      <c r="G194"/>
      <c r="H194"/>
      <c r="I194"/>
      <c r="J194" s="33"/>
      <c r="K194" s="37"/>
      <c r="L194" s="38"/>
      <c r="M194" s="38"/>
      <c r="N194" s="38"/>
      <c r="O194" s="38"/>
      <c r="P194" s="12"/>
    </row>
    <row r="195" spans="1:16" s="3" customFormat="1" ht="12.75">
      <c r="A195" s="11"/>
      <c r="B195"/>
      <c r="C195"/>
      <c r="D195"/>
      <c r="E195"/>
      <c r="F195"/>
      <c r="G195"/>
      <c r="H195"/>
      <c r="I195"/>
      <c r="J195" s="33"/>
      <c r="K195" s="37"/>
      <c r="L195" s="38"/>
      <c r="M195" s="38"/>
      <c r="N195" s="38"/>
      <c r="O195" s="38"/>
      <c r="P195" s="12"/>
    </row>
    <row r="196" spans="1:16" s="3" customFormat="1" ht="12.75">
      <c r="A196" s="11"/>
      <c r="B196"/>
      <c r="C196"/>
      <c r="D196"/>
      <c r="E196"/>
      <c r="F196"/>
      <c r="G196"/>
      <c r="H196"/>
      <c r="I196"/>
      <c r="J196" s="33"/>
      <c r="K196" s="37"/>
      <c r="L196" s="38"/>
      <c r="M196" s="38"/>
      <c r="N196" s="38"/>
      <c r="O196" s="38"/>
      <c r="P196" s="12"/>
    </row>
    <row r="197" spans="1:16" s="3" customFormat="1" ht="12.75">
      <c r="A197" s="11"/>
      <c r="B197"/>
      <c r="C197"/>
      <c r="D197"/>
      <c r="E197"/>
      <c r="F197"/>
      <c r="G197"/>
      <c r="H197"/>
      <c r="I197"/>
      <c r="J197" s="33"/>
      <c r="K197" s="37"/>
      <c r="L197" s="38"/>
      <c r="M197" s="38"/>
      <c r="N197" s="38"/>
      <c r="O197" s="38"/>
      <c r="P197" s="12"/>
    </row>
    <row r="198" spans="1:16" s="3" customFormat="1" ht="12.75">
      <c r="A198" s="11"/>
      <c r="B198"/>
      <c r="C198"/>
      <c r="D198"/>
      <c r="E198"/>
      <c r="F198"/>
      <c r="G198"/>
      <c r="H198"/>
      <c r="I198"/>
      <c r="J198" s="33"/>
      <c r="K198" s="37"/>
      <c r="L198" s="38"/>
      <c r="M198" s="38"/>
      <c r="N198" s="38"/>
      <c r="O198" s="38"/>
      <c r="P198" s="12"/>
    </row>
    <row r="199" spans="1:16" s="3" customFormat="1" ht="12.75">
      <c r="A199" s="11"/>
      <c r="B199"/>
      <c r="C199"/>
      <c r="D199"/>
      <c r="E199"/>
      <c r="F199"/>
      <c r="G199"/>
      <c r="H199"/>
      <c r="I199"/>
      <c r="J199" s="33"/>
      <c r="K199" s="37"/>
      <c r="L199" s="38"/>
      <c r="M199" s="38"/>
      <c r="N199" s="38"/>
      <c r="O199" s="38"/>
      <c r="P199" s="12"/>
    </row>
    <row r="200" spans="1:16" s="3" customFormat="1" ht="12.75">
      <c r="A200" s="11"/>
      <c r="B200"/>
      <c r="C200"/>
      <c r="D200"/>
      <c r="E200"/>
      <c r="F200"/>
      <c r="G200"/>
      <c r="H200"/>
      <c r="I200"/>
      <c r="J200" s="33"/>
      <c r="K200" s="37"/>
      <c r="L200" s="38"/>
      <c r="M200" s="38"/>
      <c r="N200" s="38"/>
      <c r="O200" s="38"/>
      <c r="P200" s="12"/>
    </row>
    <row r="201" spans="1:16" s="3" customFormat="1" ht="12.75">
      <c r="A201" s="11"/>
      <c r="B201"/>
      <c r="C201"/>
      <c r="D201"/>
      <c r="E201"/>
      <c r="F201"/>
      <c r="G201"/>
      <c r="H201"/>
      <c r="I201"/>
      <c r="J201" s="33"/>
      <c r="K201" s="37"/>
      <c r="L201" s="38"/>
      <c r="M201" s="38"/>
      <c r="N201" s="38"/>
      <c r="O201" s="38"/>
      <c r="P201" s="12"/>
    </row>
    <row r="202" spans="1:16" s="3" customFormat="1" ht="12.75">
      <c r="A202" s="11"/>
      <c r="B202"/>
      <c r="C202"/>
      <c r="D202"/>
      <c r="E202"/>
      <c r="F202"/>
      <c r="G202"/>
      <c r="H202"/>
      <c r="I202"/>
      <c r="J202" s="33"/>
      <c r="K202" s="37"/>
      <c r="L202" s="38"/>
      <c r="M202" s="38"/>
      <c r="N202" s="38"/>
      <c r="O202" s="38"/>
      <c r="P202" s="12"/>
    </row>
    <row r="203" spans="21:38" ht="12.75"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</sheetData>
  <sheetProtection/>
  <mergeCells count="18">
    <mergeCell ref="A7:A14"/>
    <mergeCell ref="N7:N14"/>
    <mergeCell ref="I8:I14"/>
    <mergeCell ref="O7:O14"/>
    <mergeCell ref="K7:K14"/>
    <mergeCell ref="B7:I7"/>
    <mergeCell ref="B8:B14"/>
    <mergeCell ref="H8:H14"/>
    <mergeCell ref="E8:E14"/>
    <mergeCell ref="K1:O1"/>
    <mergeCell ref="K2:O2"/>
    <mergeCell ref="J7:J14"/>
    <mergeCell ref="C8:C14"/>
    <mergeCell ref="D8:D14"/>
    <mergeCell ref="K3:O3"/>
    <mergeCell ref="G8:G14"/>
    <mergeCell ref="F8:F14"/>
    <mergeCell ref="L7:L14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2022-05-25T08:28:56Z</cp:lastPrinted>
  <dcterms:created xsi:type="dcterms:W3CDTF">2005-06-15T06:50:43Z</dcterms:created>
  <dcterms:modified xsi:type="dcterms:W3CDTF">2022-06-14T03:41:51Z</dcterms:modified>
  <cp:category/>
  <cp:version/>
  <cp:contentType/>
  <cp:contentStatus/>
</cp:coreProperties>
</file>